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DA Events/Seminar Forms/"/>
    </mc:Choice>
  </mc:AlternateContent>
  <bookViews>
    <workbookView xWindow="380" yWindow="660" windowWidth="19460" windowHeight="11560"/>
  </bookViews>
  <sheets>
    <sheet name="P&amp;L chart of accounts" sheetId="1" r:id="rId1"/>
  </sheets>
  <definedNames>
    <definedName name="_xlnm.Print_Area" localSheetId="0">'P&amp;L chart of accounts'!$A$1:$O$131</definedName>
    <definedName name="_xlnm.Print_Titles" localSheetId="0">'P&amp;L chart of accounts'!$A:$F,'P&amp;L chart of accounts'!$1:$2</definedName>
    <definedName name="QB_COLUMN_59200" localSheetId="0" hidden="1">'P&amp;L chart of accounts'!#REF!</definedName>
    <definedName name="QB_COLUMN_61210" localSheetId="0" hidden="1">'P&amp;L chart of accounts'!#REF!</definedName>
    <definedName name="QB_COLUMN_63620" localSheetId="0" hidden="1">'P&amp;L chart of accounts'!#REF!</definedName>
    <definedName name="QB_COLUMN_64830" localSheetId="0" hidden="1">'P&amp;L chart of accounts'!#REF!</definedName>
    <definedName name="QB_DATA_0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0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1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2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3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4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5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16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2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3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4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5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6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7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8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DATA_9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0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0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1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2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3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4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5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6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7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8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19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0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1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2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3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4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5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6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7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8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29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0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1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2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3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4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5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6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7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8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39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0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1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2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3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4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5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6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7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8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49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5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50" localSheetId="0" hidden="1">'P&amp;L chart of accounts'!#REF!,'P&amp;L chart of accounts'!#REF!,'P&amp;L chart of accounts'!#REF!,'P&amp;L chart of accounts'!#REF!</definedName>
    <definedName name="QB_FORMULA_6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7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8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FORMULA_9" localSheetId="0" hidden="1">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accounts'!#REF!,'P&amp;L chart of accounts'!#REF!</definedName>
    <definedName name="QB_ROW_100040" localSheetId="0" hidden="1">'P&amp;L chart of accounts'!#REF!</definedName>
    <definedName name="QB_ROW_100340" localSheetId="0" hidden="1">'P&amp;L chart of accounts'!#REF!</definedName>
    <definedName name="QB_ROW_10050" localSheetId="0" hidden="1">'P&amp;L chart of accounts'!#REF!</definedName>
    <definedName name="QB_ROW_101250" localSheetId="0" hidden="1">'P&amp;L chart of accounts'!#REF!</definedName>
    <definedName name="QB_ROW_102050" localSheetId="0" hidden="1">'P&amp;L chart of accounts'!#REF!</definedName>
    <definedName name="QB_ROW_102350" localSheetId="0" hidden="1">'P&amp;L chart of accounts'!#REF!</definedName>
    <definedName name="QB_ROW_10260" localSheetId="0" hidden="1">'P&amp;L chart of accounts'!#REF!</definedName>
    <definedName name="QB_ROW_10350" localSheetId="0" hidden="1">'P&amp;L chart of accounts'!#REF!</definedName>
    <definedName name="QB_ROW_104260" localSheetId="0" hidden="1">'P&amp;L chart of accounts'!#REF!</definedName>
    <definedName name="QB_ROW_106050" localSheetId="0" hidden="1">'P&amp;L chart of accounts'!#REF!</definedName>
    <definedName name="QB_ROW_106350" localSheetId="0" hidden="1">'P&amp;L chart of accounts'!#REF!</definedName>
    <definedName name="QB_ROW_108260" localSheetId="0" hidden="1">'P&amp;L chart of accounts'!#REF!</definedName>
    <definedName name="QB_ROW_109050" localSheetId="0" hidden="1">'P&amp;L chart of accounts'!#REF!</definedName>
    <definedName name="QB_ROW_109260" localSheetId="0" hidden="1">'P&amp;L chart of accounts'!#REF!</definedName>
    <definedName name="QB_ROW_109350" localSheetId="0" hidden="1">'P&amp;L chart of accounts'!#REF!</definedName>
    <definedName name="QB_ROW_110040" localSheetId="0" hidden="1">'P&amp;L chart of accounts'!#REF!</definedName>
    <definedName name="QB_ROW_110250" localSheetId="0" hidden="1">'P&amp;L chart of accounts'!#REF!</definedName>
    <definedName name="QB_ROW_110340" localSheetId="0" hidden="1">'P&amp;L chart of accounts'!#REF!</definedName>
    <definedName name="QB_ROW_111050" localSheetId="0" hidden="1">'P&amp;L chart of accounts'!#REF!</definedName>
    <definedName name="QB_ROW_111260" localSheetId="0" hidden="1">'P&amp;L chart of accounts'!#REF!</definedName>
    <definedName name="QB_ROW_111350" localSheetId="0" hidden="1">'P&amp;L chart of accounts'!#REF!</definedName>
    <definedName name="QB_ROW_112250" localSheetId="0" hidden="1">'P&amp;L chart of accounts'!#REF!</definedName>
    <definedName name="QB_ROW_113040" localSheetId="0" hidden="1">'P&amp;L chart of accounts'!#REF!</definedName>
    <definedName name="QB_ROW_113340" localSheetId="0" hidden="1">'P&amp;L chart of accounts'!#REF!</definedName>
    <definedName name="QB_ROW_114250" localSheetId="0" hidden="1">'P&amp;L chart of accounts'!#REF!</definedName>
    <definedName name="QB_ROW_115250" localSheetId="0" hidden="1">'P&amp;L chart of accounts'!#REF!</definedName>
    <definedName name="QB_ROW_116250" localSheetId="0" hidden="1">'P&amp;L chart of accounts'!#REF!</definedName>
    <definedName name="QB_ROW_118050" localSheetId="0" hidden="1">'P&amp;L chart of accounts'!#REF!</definedName>
    <definedName name="QB_ROW_118350" localSheetId="0" hidden="1">'P&amp;L chart of accounts'!#REF!</definedName>
    <definedName name="QB_ROW_120350" localSheetId="0" hidden="1">'P&amp;L chart of accounts'!#REF!</definedName>
    <definedName name="QB_ROW_12040" localSheetId="0" hidden="1">'P&amp;L chart of accounts'!#REF!</definedName>
    <definedName name="QB_ROW_121250" localSheetId="0" hidden="1">'P&amp;L chart of accounts'!#REF!</definedName>
    <definedName name="QB_ROW_12250" localSheetId="0" hidden="1">'P&amp;L chart of accounts'!#REF!</definedName>
    <definedName name="QB_ROW_123040" localSheetId="0" hidden="1">'P&amp;L chart of accounts'!#REF!</definedName>
    <definedName name="QB_ROW_123340" localSheetId="0" hidden="1">'P&amp;L chart of accounts'!#REF!</definedName>
    <definedName name="QB_ROW_12340" localSheetId="0" hidden="1">'P&amp;L chart of accounts'!#REF!</definedName>
    <definedName name="QB_ROW_125250" localSheetId="0" hidden="1">'P&amp;L chart of accounts'!#REF!</definedName>
    <definedName name="QB_ROW_128050" localSheetId="0" hidden="1">'P&amp;L chart of accounts'!#REF!</definedName>
    <definedName name="QB_ROW_128260" localSheetId="0" hidden="1">'P&amp;L chart of accounts'!#REF!</definedName>
    <definedName name="QB_ROW_128350" localSheetId="0" hidden="1">'P&amp;L chart of accounts'!#REF!</definedName>
    <definedName name="QB_ROW_129260" localSheetId="0" hidden="1">'P&amp;L chart of accounts'!#REF!</definedName>
    <definedName name="QB_ROW_13250" localSheetId="0" hidden="1">'P&amp;L chart of accounts'!#REF!</definedName>
    <definedName name="QB_ROW_134250" localSheetId="0" hidden="1">'P&amp;L chart of accounts'!#REF!</definedName>
    <definedName name="QB_ROW_135250" localSheetId="0" hidden="1">'P&amp;L chart of accounts'!#REF!</definedName>
    <definedName name="QB_ROW_136250" localSheetId="0" hidden="1">'P&amp;L chart of accounts'!#REF!</definedName>
    <definedName name="QB_ROW_137250" localSheetId="0" hidden="1">'P&amp;L chart of accounts'!$E$7</definedName>
    <definedName name="QB_ROW_138250" localSheetId="0" hidden="1">'P&amp;L chart of accounts'!#REF!</definedName>
    <definedName name="QB_ROW_141040" localSheetId="0" hidden="1">'P&amp;L chart of accounts'!#REF!</definedName>
    <definedName name="QB_ROW_141250" localSheetId="0" hidden="1">'P&amp;L chart of accounts'!#REF!</definedName>
    <definedName name="QB_ROW_141340" localSheetId="0" hidden="1">'P&amp;L chart of accounts'!#REF!</definedName>
    <definedName name="QB_ROW_14250" localSheetId="0" hidden="1">'P&amp;L chart of accounts'!#REF!</definedName>
    <definedName name="QB_ROW_147250" localSheetId="0" hidden="1">'P&amp;L chart of accounts'!$E$44</definedName>
    <definedName name="QB_ROW_148250" localSheetId="0" hidden="1">'P&amp;L chart of accounts'!$E$36</definedName>
    <definedName name="QB_ROW_149050" localSheetId="0" hidden="1">'P&amp;L chart of accounts'!#REF!</definedName>
    <definedName name="QB_ROW_149350" localSheetId="0" hidden="1">'P&amp;L chart of accounts'!#REF!</definedName>
    <definedName name="QB_ROW_15040" localSheetId="0" hidden="1">'P&amp;L chart of accounts'!#REF!</definedName>
    <definedName name="QB_ROW_15250" localSheetId="0" hidden="1">'P&amp;L chart of accounts'!#REF!</definedName>
    <definedName name="QB_ROW_153260" localSheetId="0" hidden="1">'P&amp;L chart of accounts'!#REF!</definedName>
    <definedName name="QB_ROW_15340" localSheetId="0" hidden="1">'P&amp;L chart of accounts'!#REF!</definedName>
    <definedName name="QB_ROW_154260" localSheetId="0" hidden="1">'P&amp;L chart of accounts'!#REF!</definedName>
    <definedName name="QB_ROW_155250" localSheetId="0" hidden="1">'P&amp;L chart of accounts'!#REF!</definedName>
    <definedName name="QB_ROW_157050" localSheetId="0" hidden="1">'P&amp;L chart of accounts'!#REF!</definedName>
    <definedName name="QB_ROW_157260" localSheetId="0" hidden="1">'P&amp;L chart of accounts'!#REF!</definedName>
    <definedName name="QB_ROW_157350" localSheetId="0" hidden="1">'P&amp;L chart of accounts'!#REF!</definedName>
    <definedName name="QB_ROW_158260" localSheetId="0" hidden="1">'P&amp;L chart of accounts'!#REF!</definedName>
    <definedName name="QB_ROW_159260" localSheetId="0" hidden="1">'P&amp;L chart of accounts'!#REF!</definedName>
    <definedName name="QB_ROW_160250" localSheetId="0" hidden="1">'P&amp;L chart of accounts'!#REF!</definedName>
    <definedName name="QB_ROW_161050" localSheetId="0" hidden="1">'P&amp;L chart of accounts'!#REF!</definedName>
    <definedName name="QB_ROW_161350" localSheetId="0" hidden="1">'P&amp;L chart of accounts'!#REF!</definedName>
    <definedName name="QB_ROW_162260" localSheetId="0" hidden="1">'P&amp;L chart of accounts'!#REF!</definedName>
    <definedName name="QB_ROW_164040" localSheetId="0" hidden="1">'P&amp;L chart of accounts'!#REF!</definedName>
    <definedName name="QB_ROW_164250" localSheetId="0" hidden="1">'P&amp;L chart of accounts'!#REF!</definedName>
    <definedName name="QB_ROW_164340" localSheetId="0" hidden="1">'P&amp;L chart of accounts'!#REF!</definedName>
    <definedName name="QB_ROW_167250" localSheetId="0" hidden="1">'P&amp;L chart of accounts'!$E$46</definedName>
    <definedName name="QB_ROW_168260" localSheetId="0" hidden="1">'P&amp;L chart of accounts'!#REF!</definedName>
    <definedName name="QB_ROW_172260" localSheetId="0" hidden="1">'P&amp;L chart of accounts'!#REF!</definedName>
    <definedName name="QB_ROW_17250" localSheetId="0" hidden="1">'P&amp;L chart of accounts'!#REF!</definedName>
    <definedName name="QB_ROW_174260" localSheetId="0" hidden="1">'P&amp;L chart of accounts'!#REF!</definedName>
    <definedName name="QB_ROW_175260" localSheetId="0" hidden="1">'P&amp;L chart of accounts'!#REF!</definedName>
    <definedName name="QB_ROW_176260" localSheetId="0" hidden="1">'P&amp;L chart of accounts'!#REF!</definedName>
    <definedName name="QB_ROW_177050" localSheetId="0" hidden="1">'P&amp;L chart of accounts'!#REF!</definedName>
    <definedName name="QB_ROW_177350" localSheetId="0" hidden="1">'P&amp;L chart of accounts'!#REF!</definedName>
    <definedName name="QB_ROW_178260" localSheetId="0" hidden="1">'P&amp;L chart of accounts'!#REF!</definedName>
    <definedName name="QB_ROW_179260" localSheetId="0" hidden="1">'P&amp;L chart of accounts'!#REF!</definedName>
    <definedName name="QB_ROW_180250" localSheetId="0" hidden="1">'P&amp;L chart of accounts'!#REF!</definedName>
    <definedName name="QB_ROW_18250" localSheetId="0" hidden="1">'P&amp;L chart of accounts'!#REF!</definedName>
    <definedName name="QB_ROW_18301" localSheetId="0" hidden="1">'P&amp;L chart of accounts'!$A$126</definedName>
    <definedName name="QB_ROW_183350" localSheetId="0" hidden="1">'P&amp;L chart of accounts'!#REF!</definedName>
    <definedName name="QB_ROW_189050" localSheetId="0" hidden="1">'P&amp;L chart of accounts'!#REF!</definedName>
    <definedName name="QB_ROW_189260" localSheetId="0" hidden="1">'P&amp;L chart of accounts'!#REF!</definedName>
    <definedName name="QB_ROW_189350" localSheetId="0" hidden="1">'P&amp;L chart of accounts'!#REF!</definedName>
    <definedName name="QB_ROW_19011" localSheetId="0" hidden="1">'P&amp;L chart of accounts'!$A$3</definedName>
    <definedName name="QB_ROW_191050" localSheetId="0" hidden="1">'P&amp;L chart of accounts'!#REF!</definedName>
    <definedName name="QB_ROW_191350" localSheetId="0" hidden="1">'P&amp;L chart of accounts'!#REF!</definedName>
    <definedName name="QB_ROW_192050" localSheetId="0" hidden="1">'P&amp;L chart of accounts'!#REF!</definedName>
    <definedName name="QB_ROW_192350" localSheetId="0" hidden="1">'P&amp;L chart of accounts'!#REF!</definedName>
    <definedName name="QB_ROW_19250" localSheetId="0" hidden="1">'P&amp;L chart of accounts'!#REF!</definedName>
    <definedName name="QB_ROW_193050" localSheetId="0" hidden="1">'P&amp;L chart of accounts'!#REF!</definedName>
    <definedName name="QB_ROW_19311" localSheetId="0" hidden="1">'P&amp;L chart of accounts'!#REF!</definedName>
    <definedName name="QB_ROW_193350" localSheetId="0" hidden="1">'P&amp;L chart of accounts'!#REF!</definedName>
    <definedName name="QB_ROW_194250" localSheetId="0" hidden="1">'P&amp;L chart of accounts'!#REF!</definedName>
    <definedName name="QB_ROW_197250" localSheetId="0" hidden="1">'P&amp;L chart of accounts'!#REF!</definedName>
    <definedName name="QB_ROW_198250" localSheetId="0" hidden="1">'P&amp;L chart of accounts'!#REF!</definedName>
    <definedName name="QB_ROW_20031" localSheetId="0" hidden="1">'P&amp;L chart of accounts'!$C$5</definedName>
    <definedName name="QB_ROW_20050" localSheetId="0" hidden="1">'P&amp;L chart of accounts'!#REF!</definedName>
    <definedName name="QB_ROW_20260" localSheetId="0" hidden="1">'P&amp;L chart of accounts'!#REF!</definedName>
    <definedName name="QB_ROW_20331" localSheetId="0" hidden="1">'P&amp;L chart of accounts'!$C$10</definedName>
    <definedName name="QB_ROW_20350" localSheetId="0" hidden="1">'P&amp;L chart of accounts'!#REF!</definedName>
    <definedName name="QB_ROW_2040" localSheetId="0" hidden="1">'P&amp;L chart of accounts'!$D$6</definedName>
    <definedName name="QB_ROW_204260" localSheetId="0" hidden="1">'P&amp;L chart of accounts'!#REF!</definedName>
    <definedName name="QB_ROW_21031" localSheetId="0" hidden="1">'P&amp;L chart of accounts'!#REF!</definedName>
    <definedName name="QB_ROW_21260" localSheetId="0" hidden="1">'P&amp;L chart of accounts'!#REF!</definedName>
    <definedName name="QB_ROW_21331" localSheetId="0" hidden="1">'P&amp;L chart of accounts'!$C$109</definedName>
    <definedName name="QB_ROW_216260" localSheetId="0" hidden="1">'P&amp;L chart of accounts'!#REF!</definedName>
    <definedName name="QB_ROW_217250" localSheetId="0" hidden="1">#REF!</definedName>
    <definedName name="QB_ROW_22011" localSheetId="0" hidden="1">'P&amp;L chart of accounts'!$B$113</definedName>
    <definedName name="QB_ROW_22040" localSheetId="0" hidden="1">'P&amp;L chart of accounts'!#REF!</definedName>
    <definedName name="QB_ROW_22250" localSheetId="0" hidden="1">'P&amp;L chart of accounts'!#REF!</definedName>
    <definedName name="QB_ROW_22311" localSheetId="0" hidden="1">'P&amp;L chart of accounts'!#REF!</definedName>
    <definedName name="QB_ROW_22340" localSheetId="0" hidden="1">'P&amp;L chart of accounts'!#REF!</definedName>
    <definedName name="QB_ROW_2250" localSheetId="0" hidden="1">'P&amp;L chart of accounts'!#REF!</definedName>
    <definedName name="QB_ROW_226250" localSheetId="0" hidden="1">'P&amp;L chart of accounts'!#REF!</definedName>
    <definedName name="QB_ROW_23021" localSheetId="0" hidden="1">'P&amp;L chart of accounts'!$C$114</definedName>
    <definedName name="QB_ROW_23250" localSheetId="0" hidden="1">'P&amp;L chart of accounts'!#REF!</definedName>
    <definedName name="QB_ROW_23321" localSheetId="0" hidden="1">'P&amp;L chart of accounts'!$C$116</definedName>
    <definedName name="QB_ROW_233250" localSheetId="0" hidden="1">'P&amp;L chart of accounts'!#REF!</definedName>
    <definedName name="QB_ROW_2340" localSheetId="0" hidden="1">'P&amp;L chart of accounts'!#REF!</definedName>
    <definedName name="QB_ROW_239250" localSheetId="0" hidden="1">'P&amp;L chart of accounts'!#REF!</definedName>
    <definedName name="QB_ROW_240250" localSheetId="0" hidden="1">'P&amp;L chart of accounts'!#REF!</definedName>
    <definedName name="QB_ROW_242250" localSheetId="0" hidden="1">'P&amp;L chart of accounts'!#REF!</definedName>
    <definedName name="QB_ROW_24250" localSheetId="0" hidden="1">'P&amp;L chart of accounts'!#REF!</definedName>
    <definedName name="QB_ROW_244250" localSheetId="0" hidden="1">'P&amp;L chart of accounts'!#REF!</definedName>
    <definedName name="QB_ROW_246250" localSheetId="0" hidden="1">'P&amp;L chart of accounts'!#REF!</definedName>
    <definedName name="QB_ROW_251270" localSheetId="0" hidden="1">'P&amp;L chart of accounts'!#REF!</definedName>
    <definedName name="QB_ROW_252270" localSheetId="0" hidden="1">'P&amp;L chart of accounts'!#REF!</definedName>
    <definedName name="QB_ROW_25250" localSheetId="0" hidden="1">'P&amp;L chart of accounts'!#REF!</definedName>
    <definedName name="QB_ROW_253270" localSheetId="0" hidden="1">'P&amp;L chart of accounts'!#REF!</definedName>
    <definedName name="QB_ROW_259250" localSheetId="0" hidden="1">'P&amp;L chart of accounts'!#REF!</definedName>
    <definedName name="QB_ROW_26260" localSheetId="0" hidden="1">'P&amp;L chart of accounts'!#REF!</definedName>
    <definedName name="QB_ROW_263250" localSheetId="0" hidden="1">'P&amp;L chart of accounts'!#REF!</definedName>
    <definedName name="QB_ROW_264250" localSheetId="0" hidden="1">'P&amp;L chart of accounts'!#REF!</definedName>
    <definedName name="QB_ROW_265250" localSheetId="0" hidden="1">'P&amp;L chart of accounts'!#REF!</definedName>
    <definedName name="QB_ROW_270250" localSheetId="0" hidden="1">'P&amp;L chart of accounts'!#REF!</definedName>
    <definedName name="QB_ROW_27050" localSheetId="0" hidden="1">'P&amp;L chart of accounts'!#REF!</definedName>
    <definedName name="QB_ROW_271250" localSheetId="0" hidden="1">'P&amp;L chart of accounts'!#REF!</definedName>
    <definedName name="QB_ROW_272250" localSheetId="0" hidden="1">'P&amp;L chart of accounts'!#REF!</definedName>
    <definedName name="QB_ROW_27260" localSheetId="0" hidden="1">'P&amp;L chart of accounts'!#REF!</definedName>
    <definedName name="QB_ROW_273250" localSheetId="0" hidden="1">'P&amp;L chart of accounts'!#REF!</definedName>
    <definedName name="QB_ROW_27350" localSheetId="0" hidden="1">'P&amp;L chart of accounts'!#REF!</definedName>
    <definedName name="QB_ROW_275250" localSheetId="0" hidden="1">'P&amp;L chart of accounts'!#REF!</definedName>
    <definedName name="QB_ROW_278250" localSheetId="0" hidden="1">'P&amp;L chart of accounts'!#REF!</definedName>
    <definedName name="QB_ROW_279250" localSheetId="0" hidden="1">'P&amp;L chart of accounts'!#REF!</definedName>
    <definedName name="QB_ROW_280250" localSheetId="0" hidden="1">'P&amp;L chart of accounts'!#REF!</definedName>
    <definedName name="QB_ROW_282060" localSheetId="0" hidden="1">'P&amp;L chart of accounts'!#REF!</definedName>
    <definedName name="QB_ROW_282270" localSheetId="0" hidden="1">'P&amp;L chart of accounts'!#REF!</definedName>
    <definedName name="QB_ROW_282360" localSheetId="0" hidden="1">'P&amp;L chart of accounts'!#REF!</definedName>
    <definedName name="QB_ROW_290260" localSheetId="0" hidden="1">'P&amp;L chart of accounts'!#REF!</definedName>
    <definedName name="QB_ROW_29060" localSheetId="0" hidden="1">'P&amp;L chart of accounts'!#REF!</definedName>
    <definedName name="QB_ROW_292260" localSheetId="0" hidden="1">'P&amp;L chart of accounts'!#REF!</definedName>
    <definedName name="QB_ROW_29270" localSheetId="0" hidden="1">'P&amp;L chart of accounts'!#REF!</definedName>
    <definedName name="QB_ROW_29360" localSheetId="0" hidden="1">'P&amp;L chart of accounts'!#REF!</definedName>
    <definedName name="QB_ROW_30040" localSheetId="0" hidden="1">'P&amp;L chart of accounts'!#REF!</definedName>
    <definedName name="QB_ROW_301260" localSheetId="0" hidden="1">'P&amp;L chart of accounts'!#REF!</definedName>
    <definedName name="QB_ROW_30250" localSheetId="0" hidden="1">'P&amp;L chart of accounts'!#REF!</definedName>
    <definedName name="QB_ROW_30340" localSheetId="0" hidden="1">'P&amp;L chart of accounts'!#REF!</definedName>
    <definedName name="QB_ROW_3040" localSheetId="0" hidden="1">'P&amp;L chart of accounts'!#REF!</definedName>
    <definedName name="QB_ROW_304250" localSheetId="0" hidden="1">'P&amp;L chart of accounts'!#REF!</definedName>
    <definedName name="QB_ROW_307050" localSheetId="0" hidden="1">'P&amp;L chart of accounts'!#REF!</definedName>
    <definedName name="QB_ROW_307350" localSheetId="0" hidden="1">'P&amp;L chart of accounts'!#REF!</definedName>
    <definedName name="QB_ROW_31060" localSheetId="0" hidden="1">'P&amp;L chart of accounts'!#REF!</definedName>
    <definedName name="QB_ROW_31270" localSheetId="0" hidden="1">'P&amp;L chart of accounts'!#REF!</definedName>
    <definedName name="QB_ROW_31360" localSheetId="0" hidden="1">'P&amp;L chart of accounts'!#REF!</definedName>
    <definedName name="QB_ROW_314240" localSheetId="0" hidden="1">'P&amp;L chart of accounts'!#REF!</definedName>
    <definedName name="QB_ROW_317050" localSheetId="0" hidden="1">'P&amp;L chart of accounts'!#REF!</definedName>
    <definedName name="QB_ROW_317260" localSheetId="0" hidden="1">'P&amp;L chart of accounts'!#REF!</definedName>
    <definedName name="QB_ROW_317350" localSheetId="0" hidden="1">'P&amp;L chart of accounts'!#REF!</definedName>
    <definedName name="QB_ROW_321250" localSheetId="0" hidden="1">'P&amp;L chart of accounts'!#REF!</definedName>
    <definedName name="QB_ROW_32250" localSheetId="0" hidden="1">'P&amp;L chart of accounts'!#REF!</definedName>
    <definedName name="QB_ROW_324060" localSheetId="0" hidden="1">'P&amp;L chart of accounts'!#REF!</definedName>
    <definedName name="QB_ROW_324270" localSheetId="0" hidden="1">'P&amp;L chart of accounts'!#REF!</definedName>
    <definedName name="QB_ROW_324360" localSheetId="0" hidden="1">'P&amp;L chart of accounts'!#REF!</definedName>
    <definedName name="QB_ROW_325270" localSheetId="0" hidden="1">'P&amp;L chart of accounts'!#REF!</definedName>
    <definedName name="QB_ROW_326270" localSheetId="0" hidden="1">'P&amp;L chart of accounts'!#REF!</definedName>
    <definedName name="QB_ROW_327040" localSheetId="0" hidden="1">'P&amp;L chart of accounts'!#REF!</definedName>
    <definedName name="QB_ROW_327250" localSheetId="0" hidden="1">'P&amp;L chart of accounts'!#REF!</definedName>
    <definedName name="QB_ROW_327340" localSheetId="0" hidden="1">'P&amp;L chart of accounts'!#REF!</definedName>
    <definedName name="QB_ROW_328050" localSheetId="0" hidden="1">'P&amp;L chart of accounts'!#REF!</definedName>
    <definedName name="QB_ROW_328260" localSheetId="0" hidden="1">'P&amp;L chart of accounts'!#REF!</definedName>
    <definedName name="QB_ROW_328350" localSheetId="0" hidden="1">'P&amp;L chart of accounts'!#REF!</definedName>
    <definedName name="QB_ROW_329270" localSheetId="0" hidden="1">'P&amp;L chart of accounts'!#REF!</definedName>
    <definedName name="QB_ROW_330270" localSheetId="0" hidden="1">'P&amp;L chart of accounts'!#REF!</definedName>
    <definedName name="QB_ROW_33060" localSheetId="0" hidden="1">'P&amp;L chart of accounts'!#REF!</definedName>
    <definedName name="QB_ROW_331250" localSheetId="0" hidden="1">'P&amp;L chart of accounts'!#REF!</definedName>
    <definedName name="QB_ROW_332250" localSheetId="0" hidden="1">'P&amp;L chart of accounts'!#REF!</definedName>
    <definedName name="QB_ROW_33270" localSheetId="0" hidden="1">'P&amp;L chart of accounts'!#REF!</definedName>
    <definedName name="QB_ROW_333040" localSheetId="0" hidden="1">#REF!</definedName>
    <definedName name="QB_ROW_333250" localSheetId="0" hidden="1">#REF!</definedName>
    <definedName name="QB_ROW_333340" localSheetId="0" hidden="1">#REF!</definedName>
    <definedName name="QB_ROW_33360" localSheetId="0" hidden="1">'P&amp;L chart of accounts'!#REF!</definedName>
    <definedName name="QB_ROW_3340" localSheetId="0" hidden="1">'P&amp;L chart of accounts'!#REF!</definedName>
    <definedName name="QB_ROW_335040" localSheetId="0" hidden="1">'P&amp;L chart of accounts'!#REF!</definedName>
    <definedName name="QB_ROW_335340" localSheetId="0" hidden="1">'P&amp;L chart of accounts'!#REF!</definedName>
    <definedName name="QB_ROW_337260" localSheetId="0" hidden="1">'P&amp;L chart of accounts'!#REF!</definedName>
    <definedName name="QB_ROW_338250" localSheetId="0" hidden="1">'P&amp;L chart of accounts'!#REF!</definedName>
    <definedName name="QB_ROW_339250" localSheetId="0" hidden="1">'P&amp;L chart of accounts'!#REF!</definedName>
    <definedName name="QB_ROW_340240" localSheetId="0" hidden="1">'P&amp;L chart of accounts'!#REF!</definedName>
    <definedName name="QB_ROW_342250" localSheetId="0" hidden="1">'P&amp;L chart of accounts'!#REF!</definedName>
    <definedName name="QB_ROW_344250" localSheetId="0" hidden="1">'P&amp;L chart of accounts'!#REF!</definedName>
    <definedName name="QB_ROW_348050" localSheetId="0" hidden="1">'P&amp;L chart of accounts'!#REF!</definedName>
    <definedName name="QB_ROW_348260" localSheetId="0" hidden="1">'P&amp;L chart of accounts'!#REF!</definedName>
    <definedName name="QB_ROW_348350" localSheetId="0" hidden="1">'P&amp;L chart of accounts'!#REF!</definedName>
    <definedName name="QB_ROW_352260" localSheetId="0" hidden="1">'P&amp;L chart of accounts'!#REF!</definedName>
    <definedName name="QB_ROW_354250" localSheetId="0" hidden="1">'P&amp;L chart of accounts'!#REF!</definedName>
    <definedName name="QB_ROW_355250" localSheetId="0" hidden="1">'P&amp;L chart of accounts'!#REF!</definedName>
    <definedName name="QB_ROW_357260" localSheetId="0" hidden="1">'P&amp;L chart of accounts'!#REF!</definedName>
    <definedName name="QB_ROW_359250" localSheetId="0" hidden="1">'P&amp;L chart of accounts'!#REF!</definedName>
    <definedName name="QB_ROW_361250" localSheetId="0" hidden="1">'P&amp;L chart of accounts'!$E$45</definedName>
    <definedName name="QB_ROW_362250" localSheetId="0" hidden="1">'P&amp;L chart of accounts'!#REF!</definedName>
    <definedName name="QB_ROW_36250" localSheetId="0" hidden="1">'P&amp;L chart of accounts'!#REF!</definedName>
    <definedName name="QB_ROW_363250" localSheetId="0" hidden="1">'P&amp;L chart of accounts'!#REF!</definedName>
    <definedName name="QB_ROW_364250" localSheetId="0" hidden="1">'P&amp;L chart of accounts'!#REF!</definedName>
    <definedName name="QB_ROW_365250" localSheetId="0" hidden="1">'P&amp;L chart of accounts'!#REF!</definedName>
    <definedName name="QB_ROW_366250" localSheetId="0" hidden="1">'P&amp;L chart of accounts'!#REF!</definedName>
    <definedName name="QB_ROW_367250" localSheetId="0" hidden="1">'P&amp;L chart of accounts'!$D$18</definedName>
    <definedName name="QB_ROW_372250" localSheetId="0" hidden="1">'P&amp;L chart of accounts'!#REF!</definedName>
    <definedName name="QB_ROW_37250" localSheetId="0" hidden="1">'P&amp;L chart of accounts'!#REF!</definedName>
    <definedName name="QB_ROW_376250" localSheetId="0" hidden="1">'P&amp;L chart of accounts'!#REF!</definedName>
    <definedName name="QB_ROW_380260" localSheetId="0" hidden="1">'P&amp;L chart of accounts'!#REF!</definedName>
    <definedName name="QB_ROW_387050" localSheetId="0" hidden="1">'P&amp;L chart of accounts'!#REF!</definedName>
    <definedName name="QB_ROW_387350" localSheetId="0" hidden="1">'P&amp;L chart of accounts'!#REF!</definedName>
    <definedName name="QB_ROW_39270" localSheetId="0" hidden="1">'P&amp;L chart of accounts'!#REF!</definedName>
    <definedName name="QB_ROW_399250" localSheetId="0" hidden="1">'P&amp;L chart of accounts'!#REF!</definedName>
    <definedName name="QB_ROW_40040" localSheetId="0" hidden="1">'P&amp;L chart of accounts'!#REF!</definedName>
    <definedName name="QB_ROW_40250" localSheetId="0" hidden="1">'P&amp;L chart of accounts'!#REF!</definedName>
    <definedName name="QB_ROW_40340" localSheetId="0" hidden="1">'P&amp;L chart of accounts'!#REF!</definedName>
    <definedName name="QB_ROW_4040" localSheetId="0" hidden="1">'P&amp;L chart of accounts'!#REF!</definedName>
    <definedName name="QB_ROW_405050" localSheetId="0" hidden="1">'P&amp;L chart of accounts'!#REF!</definedName>
    <definedName name="QB_ROW_405350" localSheetId="0" hidden="1">'P&amp;L chart of accounts'!#REF!</definedName>
    <definedName name="QB_ROW_41050" localSheetId="0" hidden="1">'P&amp;L chart of accounts'!$E$71</definedName>
    <definedName name="QB_ROW_411250" localSheetId="0" hidden="1">'P&amp;L chart of accounts'!#REF!</definedName>
    <definedName name="QB_ROW_41350" localSheetId="0" hidden="1">'P&amp;L chart of accounts'!#REF!</definedName>
    <definedName name="QB_ROW_414260" localSheetId="0" hidden="1">'P&amp;L chart of accounts'!#REF!</definedName>
    <definedName name="QB_ROW_415250" localSheetId="0" hidden="1">'P&amp;L chart of accounts'!#REF!</definedName>
    <definedName name="QB_ROW_42040" localSheetId="0" hidden="1">'P&amp;L chart of accounts'!$D$15</definedName>
    <definedName name="QB_ROW_42250" localSheetId="0" hidden="1">'P&amp;L chart of accounts'!$E$47</definedName>
    <definedName name="QB_ROW_42340" localSheetId="0" hidden="1">'P&amp;L chart of accounts'!$D$48</definedName>
    <definedName name="QB_ROW_4250" localSheetId="0" hidden="1">'P&amp;L chart of accounts'!#REF!</definedName>
    <definedName name="QB_ROW_427250" localSheetId="0" hidden="1">'P&amp;L chart of accounts'!#REF!</definedName>
    <definedName name="QB_ROW_429270" localSheetId="0" hidden="1">'P&amp;L chart of accounts'!#REF!</definedName>
    <definedName name="QB_ROW_430270" localSheetId="0" hidden="1">'P&amp;L chart of accounts'!#REF!</definedName>
    <definedName name="QB_ROW_43250" localSheetId="0" hidden="1">'P&amp;L chart of accounts'!$E$37</definedName>
    <definedName name="QB_ROW_4340" localSheetId="0" hidden="1">'P&amp;L chart of accounts'!#REF!</definedName>
    <definedName name="QB_ROW_435260" localSheetId="0" hidden="1">'P&amp;L chart of accounts'!#REF!</definedName>
    <definedName name="QB_ROW_438250" localSheetId="0" hidden="1">'P&amp;L chart of accounts'!#REF!</definedName>
    <definedName name="QB_ROW_439250" localSheetId="0" hidden="1">'P&amp;L chart of accounts'!#REF!</definedName>
    <definedName name="QB_ROW_440250" localSheetId="0" hidden="1">'P&amp;L chart of accounts'!#REF!</definedName>
    <definedName name="QB_ROW_44050" localSheetId="0" hidden="1">'P&amp;L chart of accounts'!$E$38</definedName>
    <definedName name="QB_ROW_441250" localSheetId="0" hidden="1">'P&amp;L chart of accounts'!#REF!</definedName>
    <definedName name="QB_ROW_44260" localSheetId="0" hidden="1">'P&amp;L chart of accounts'!$F$42</definedName>
    <definedName name="QB_ROW_443260" localSheetId="0" hidden="1">'P&amp;L chart of accounts'!#REF!</definedName>
    <definedName name="QB_ROW_44350" localSheetId="0" hidden="1">'P&amp;L chart of accounts'!$E$43</definedName>
    <definedName name="QB_ROW_445270" localSheetId="0" hidden="1">'P&amp;L chart of accounts'!#REF!</definedName>
    <definedName name="QB_ROW_446270" localSheetId="0" hidden="1">'P&amp;L chart of accounts'!#REF!</definedName>
    <definedName name="QB_ROW_448260" localSheetId="0" hidden="1">'P&amp;L chart of accounts'!#REF!</definedName>
    <definedName name="QB_ROW_450250" localSheetId="0" hidden="1">#REF!</definedName>
    <definedName name="QB_ROW_452260" localSheetId="0" hidden="1">'P&amp;L chart of accounts'!#REF!</definedName>
    <definedName name="QB_ROW_457240" localSheetId="0" hidden="1">'P&amp;L chart of accounts'!#REF!</definedName>
    <definedName name="QB_ROW_458270" localSheetId="0" hidden="1">'P&amp;L chart of accounts'!#REF!</definedName>
    <definedName name="QB_ROW_461250" localSheetId="0" hidden="1">'P&amp;L chart of accounts'!#REF!</definedName>
    <definedName name="QB_ROW_462250" localSheetId="0" hidden="1">#REF!</definedName>
    <definedName name="QB_ROW_464250" localSheetId="0" hidden="1">'P&amp;L chart of accounts'!#REF!</definedName>
    <definedName name="QB_ROW_468040" localSheetId="0" hidden="1">#REF!</definedName>
    <definedName name="QB_ROW_468250" localSheetId="0" hidden="1">#REF!</definedName>
    <definedName name="QB_ROW_468340" localSheetId="0" hidden="1">'P&amp;L chart of accounts'!#REF!</definedName>
    <definedName name="QB_ROW_469250" localSheetId="0" hidden="1">#REF!</definedName>
    <definedName name="QB_ROW_470250" localSheetId="0" hidden="1">#REF!</definedName>
    <definedName name="QB_ROW_472270" localSheetId="0" hidden="1">'P&amp;L chart of accounts'!#REF!</definedName>
    <definedName name="QB_ROW_475260" localSheetId="0" hidden="1">'P&amp;L chart of accounts'!#REF!</definedName>
    <definedName name="QB_ROW_476260" localSheetId="0" hidden="1">'P&amp;L chart of accounts'!$F$95</definedName>
    <definedName name="QB_ROW_477260" localSheetId="0" hidden="1">'P&amp;L chart of accounts'!#REF!</definedName>
    <definedName name="QB_ROW_478260" localSheetId="0" hidden="1">'P&amp;L chart of accounts'!$F$96</definedName>
    <definedName name="QB_ROW_480250" localSheetId="0" hidden="1">'P&amp;L chart of accounts'!#REF!</definedName>
    <definedName name="QB_ROW_482260" localSheetId="0" hidden="1">'P&amp;L chart of accounts'!#REF!</definedName>
    <definedName name="QB_ROW_483250" localSheetId="0" hidden="1">'P&amp;L chart of accounts'!#REF!</definedName>
    <definedName name="QB_ROW_484250" localSheetId="0" hidden="1">'P&amp;L chart of accounts'!#REF!</definedName>
    <definedName name="QB_ROW_486270" localSheetId="0" hidden="1">'P&amp;L chart of accounts'!#REF!</definedName>
    <definedName name="QB_ROW_492250" localSheetId="0" hidden="1">'P&amp;L chart of accounts'!#REF!</definedName>
    <definedName name="QB_ROW_494250" localSheetId="0" hidden="1">'P&amp;L chart of accounts'!#REF!</definedName>
    <definedName name="QB_ROW_495050" localSheetId="0" hidden="1">'P&amp;L chart of accounts'!#REF!</definedName>
    <definedName name="QB_ROW_495260" localSheetId="0" hidden="1">'P&amp;L chart of accounts'!#REF!</definedName>
    <definedName name="QB_ROW_495350" localSheetId="0" hidden="1">'P&amp;L chart of accounts'!#REF!</definedName>
    <definedName name="QB_ROW_496260" localSheetId="0" hidden="1">'P&amp;L chart of accounts'!#REF!</definedName>
    <definedName name="QB_ROW_501250" localSheetId="0" hidden="1">'P&amp;L chart of accounts'!#REF!</definedName>
    <definedName name="QB_ROW_503260" localSheetId="0" hidden="1">'P&amp;L chart of accounts'!#REF!</definedName>
    <definedName name="QB_ROW_509240" localSheetId="0" hidden="1">'P&amp;L chart of accounts'!#REF!</definedName>
    <definedName name="QB_ROW_513240" localSheetId="0" hidden="1">'P&amp;L chart of accounts'!#REF!</definedName>
    <definedName name="QB_ROW_516240" localSheetId="0" hidden="1">'P&amp;L chart of accounts'!#REF!</definedName>
    <definedName name="QB_ROW_520230" localSheetId="0" hidden="1">'P&amp;L chart of accounts'!#REF!</definedName>
    <definedName name="QB_ROW_52040" localSheetId="0" hidden="1">'P&amp;L chart of accounts'!#REF!</definedName>
    <definedName name="QB_ROW_52250" localSheetId="0" hidden="1">'P&amp;L chart of accounts'!#REF!</definedName>
    <definedName name="QB_ROW_52340" localSheetId="0" hidden="1">'P&amp;L chart of accounts'!#REF!</definedName>
    <definedName name="QB_ROW_535240" localSheetId="0" hidden="1">'P&amp;L chart of accounts'!#REF!</definedName>
    <definedName name="QB_ROW_538250" localSheetId="0" hidden="1">'P&amp;L chart of accounts'!#REF!</definedName>
    <definedName name="QB_ROW_539270" localSheetId="0" hidden="1">'P&amp;L chart of accounts'!#REF!</definedName>
    <definedName name="QB_ROW_540260" localSheetId="0" hidden="1">'P&amp;L chart of accounts'!$F$40</definedName>
    <definedName name="QB_ROW_541260" localSheetId="0" hidden="1">'P&amp;L chart of accounts'!$F$41</definedName>
    <definedName name="QB_ROW_542260" localSheetId="0" hidden="1">'P&amp;L chart of accounts'!$F$39</definedName>
    <definedName name="QB_ROW_543250" localSheetId="0" hidden="1">#REF!</definedName>
    <definedName name="QB_ROW_544060" localSheetId="0" hidden="1">'P&amp;L chart of accounts'!#REF!</definedName>
    <definedName name="QB_ROW_544270" localSheetId="0" hidden="1">'P&amp;L chart of accounts'!#REF!</definedName>
    <definedName name="QB_ROW_544360" localSheetId="0" hidden="1">'P&amp;L chart of accounts'!#REF!</definedName>
    <definedName name="QB_ROW_545270" localSheetId="0" hidden="1">'P&amp;L chart of accounts'!#REF!</definedName>
    <definedName name="QB_ROW_546270" localSheetId="0" hidden="1">'P&amp;L chart of accounts'!#REF!</definedName>
    <definedName name="QB_ROW_547270" localSheetId="0" hidden="1">'P&amp;L chart of accounts'!#REF!</definedName>
    <definedName name="QB_ROW_548270" localSheetId="0" hidden="1">'P&amp;L chart of accounts'!#REF!</definedName>
    <definedName name="QB_ROW_549270" localSheetId="0" hidden="1">'P&amp;L chart of accounts'!#REF!</definedName>
    <definedName name="QB_ROW_550250" localSheetId="0" hidden="1">'P&amp;L chart of accounts'!#REF!</definedName>
    <definedName name="QB_ROW_551250" localSheetId="0" hidden="1">'P&amp;L chart of accounts'!#REF!</definedName>
    <definedName name="QB_ROW_552250" localSheetId="0" hidden="1">'P&amp;L chart of accounts'!#REF!</definedName>
    <definedName name="QB_ROW_55260" localSheetId="0" hidden="1">'P&amp;L chart of accounts'!#REF!</definedName>
    <definedName name="QB_ROW_553260" localSheetId="0" hidden="1">'P&amp;L chart of accounts'!#REF!</definedName>
    <definedName name="QB_ROW_554250" localSheetId="0" hidden="1">'P&amp;L chart of accounts'!#REF!</definedName>
    <definedName name="QB_ROW_556260" localSheetId="0" hidden="1">'P&amp;L chart of accounts'!#REF!</definedName>
    <definedName name="QB_ROW_557260" localSheetId="0" hidden="1">'P&amp;L chart of accounts'!#REF!</definedName>
    <definedName name="QB_ROW_558250" localSheetId="0" hidden="1">'P&amp;L chart of accounts'!#REF!</definedName>
    <definedName name="QB_ROW_559260" localSheetId="0" hidden="1">'P&amp;L chart of accounts'!#REF!</definedName>
    <definedName name="QB_ROW_560260" localSheetId="0" hidden="1">'P&amp;L chart of accounts'!#REF!</definedName>
    <definedName name="QB_ROW_561260" localSheetId="0" hidden="1">'P&amp;L chart of accounts'!#REF!</definedName>
    <definedName name="QB_ROW_562260" localSheetId="0" hidden="1">'P&amp;L chart of accounts'!#REF!</definedName>
    <definedName name="QB_ROW_563260" localSheetId="0" hidden="1">'P&amp;L chart of accounts'!#REF!</definedName>
    <definedName name="QB_ROW_564260" localSheetId="0" hidden="1">'P&amp;L chart of accounts'!#REF!</definedName>
    <definedName name="QB_ROW_565250" localSheetId="0" hidden="1">#REF!</definedName>
    <definedName name="QB_ROW_566250" localSheetId="0" hidden="1">'P&amp;L chart of accounts'!#REF!</definedName>
    <definedName name="QB_ROW_567260" localSheetId="0" hidden="1">'P&amp;L chart of accounts'!#REF!</definedName>
    <definedName name="QB_ROW_568260" localSheetId="0" hidden="1">'P&amp;L chart of accounts'!#REF!</definedName>
    <definedName name="QB_ROW_570260" localSheetId="0" hidden="1">'P&amp;L chart of accounts'!#REF!</definedName>
    <definedName name="QB_ROW_571260" localSheetId="0" hidden="1">'P&amp;L chart of accounts'!#REF!</definedName>
    <definedName name="QB_ROW_572250" localSheetId="0" hidden="1">'P&amp;L chart of accounts'!#REF!</definedName>
    <definedName name="QB_ROW_573250" localSheetId="0" hidden="1">'P&amp;L chart of accounts'!#REF!</definedName>
    <definedName name="QB_ROW_574250" localSheetId="0" hidden="1">'P&amp;L chart of accounts'!#REF!</definedName>
    <definedName name="QB_ROW_575250" localSheetId="0" hidden="1">'P&amp;L chart of accounts'!#REF!</definedName>
    <definedName name="QB_ROW_576270" localSheetId="0" hidden="1">'P&amp;L chart of accounts'!#REF!</definedName>
    <definedName name="QB_ROW_577270" localSheetId="0" hidden="1">'P&amp;L chart of accounts'!#REF!</definedName>
    <definedName name="QB_ROW_578270" localSheetId="0" hidden="1">'P&amp;L chart of accounts'!#REF!</definedName>
    <definedName name="QB_ROW_579270" localSheetId="0" hidden="1">'P&amp;L chart of accounts'!#REF!</definedName>
    <definedName name="QB_ROW_580260" localSheetId="0" hidden="1">'P&amp;L chart of accounts'!#REF!</definedName>
    <definedName name="QB_ROW_581270" localSheetId="0" hidden="1">'P&amp;L chart of accounts'!#REF!</definedName>
    <definedName name="QB_ROW_582270" localSheetId="0" hidden="1">'P&amp;L chart of accounts'!#REF!</definedName>
    <definedName name="QB_ROW_58260" localSheetId="0" hidden="1">'P&amp;L chart of accounts'!#REF!</definedName>
    <definedName name="QB_ROW_583270" localSheetId="0" hidden="1">'P&amp;L chart of accounts'!#REF!</definedName>
    <definedName name="QB_ROW_59260" localSheetId="0" hidden="1">'P&amp;L chart of accounts'!#REF!</definedName>
    <definedName name="QB_ROW_601260" localSheetId="0" hidden="1">'P&amp;L chart of accounts'!#REF!</definedName>
    <definedName name="QB_ROW_604240" localSheetId="0" hidden="1">'P&amp;L chart of accounts'!#REF!</definedName>
    <definedName name="QB_ROW_606270" localSheetId="0" hidden="1">'P&amp;L chart of accounts'!#REF!</definedName>
    <definedName name="QB_ROW_607270" localSheetId="0" hidden="1">'P&amp;L chart of accounts'!#REF!</definedName>
    <definedName name="QB_ROW_608250" localSheetId="0" hidden="1">#REF!</definedName>
    <definedName name="QB_ROW_609250" localSheetId="0" hidden="1">#REF!</definedName>
    <definedName name="QB_ROW_610250" localSheetId="0" hidden="1">'P&amp;L chart of accounts'!#REF!</definedName>
    <definedName name="QB_ROW_613250" localSheetId="0" hidden="1">'P&amp;L chart of accounts'!#REF!</definedName>
    <definedName name="QB_ROW_614250" localSheetId="0" hidden="1">'P&amp;L chart of accounts'!#REF!</definedName>
    <definedName name="QB_ROW_615260" localSheetId="0" hidden="1">'P&amp;L chart of accounts'!#REF!</definedName>
    <definedName name="QB_ROW_616270" localSheetId="0" hidden="1">'P&amp;L chart of accounts'!#REF!</definedName>
    <definedName name="QB_ROW_619270" localSheetId="0" hidden="1">'P&amp;L chart of accounts'!#REF!</definedName>
    <definedName name="QB_ROW_620250" localSheetId="0" hidden="1">#REF!</definedName>
    <definedName name="QB_ROW_621260" localSheetId="0" hidden="1">'P&amp;L chart of accounts'!#REF!</definedName>
    <definedName name="QB_ROW_62260" localSheetId="0" hidden="1">'P&amp;L chart of accounts'!#REF!</definedName>
    <definedName name="QB_ROW_623240" localSheetId="0" hidden="1">'P&amp;L chart of accounts'!$D$14</definedName>
    <definedName name="QB_ROW_63260" localSheetId="0" hidden="1">'P&amp;L chart of accounts'!#REF!</definedName>
    <definedName name="QB_ROW_65260" localSheetId="0" hidden="1">'P&amp;L chart of accounts'!#REF!</definedName>
    <definedName name="QB_ROW_66260" localSheetId="0" hidden="1">'P&amp;L chart of accounts'!#REF!</definedName>
    <definedName name="QB_ROW_69260" localSheetId="0" hidden="1">'P&amp;L chart of accounts'!#REF!</definedName>
    <definedName name="QB_ROW_70260" localSheetId="0" hidden="1">'P&amp;L chart of accounts'!#REF!</definedName>
    <definedName name="QB_ROW_7040" localSheetId="0" hidden="1">'P&amp;L chart of accounts'!#REF!</definedName>
    <definedName name="QB_ROW_72260" localSheetId="0" hidden="1">'P&amp;L chart of accounts'!#REF!</definedName>
    <definedName name="QB_ROW_7250" localSheetId="0" hidden="1">'P&amp;L chart of accounts'!#REF!</definedName>
    <definedName name="QB_ROW_73260" localSheetId="0" hidden="1">'P&amp;L chart of accounts'!#REF!</definedName>
    <definedName name="QB_ROW_7340" localSheetId="0" hidden="1">'P&amp;L chart of accounts'!#REF!</definedName>
    <definedName name="QB_ROW_74040" localSheetId="0" hidden="1">'P&amp;L chart of accounts'!#REF!</definedName>
    <definedName name="QB_ROW_74340" localSheetId="0" hidden="1">'P&amp;L chart of accounts'!#REF!</definedName>
    <definedName name="QB_ROW_75350" localSheetId="0" hidden="1">'P&amp;L chart of accounts'!#REF!</definedName>
    <definedName name="QB_ROW_77250" localSheetId="0" hidden="1">'P&amp;L chart of accounts'!#REF!</definedName>
    <definedName name="QB_ROW_82050" localSheetId="0" hidden="1">'P&amp;L chart of accounts'!$E$100</definedName>
    <definedName name="QB_ROW_82260" localSheetId="0" hidden="1">'P&amp;L chart of accounts'!#REF!</definedName>
    <definedName name="QB_ROW_82350" localSheetId="0" hidden="1">'P&amp;L chart of accounts'!#REF!</definedName>
    <definedName name="QB_ROW_83040" localSheetId="0" hidden="1">'P&amp;L chart of accounts'!#REF!</definedName>
    <definedName name="QB_ROW_83340" localSheetId="0" hidden="1">'P&amp;L chart of accounts'!#REF!</definedName>
    <definedName name="QB_ROW_86321" localSheetId="0" hidden="1">'P&amp;L chart of accounts'!#REF!</definedName>
    <definedName name="QB_ROW_87250" localSheetId="0" hidden="1">'P&amp;L chart of accounts'!#REF!</definedName>
    <definedName name="QB_ROW_88040" localSheetId="0" hidden="1">'P&amp;L chart of accounts'!#REF!</definedName>
    <definedName name="QB_ROW_88340" localSheetId="0" hidden="1">'P&amp;L chart of accounts'!#REF!</definedName>
    <definedName name="QB_ROW_90250" localSheetId="0" hidden="1">'P&amp;L chart of accounts'!#REF!</definedName>
    <definedName name="QB_ROW_9040" localSheetId="0" hidden="1">'P&amp;L chart of accounts'!#REF!</definedName>
    <definedName name="QB_ROW_9250" localSheetId="0" hidden="1">'P&amp;L chart of accounts'!#REF!</definedName>
    <definedName name="QB_ROW_9340" localSheetId="0" hidden="1">'P&amp;L chart of accounts'!#REF!</definedName>
    <definedName name="QB_ROW_94050" localSheetId="0" hidden="1">'P&amp;L chart of accounts'!#REF!</definedName>
    <definedName name="QB_ROW_94260" localSheetId="0" hidden="1">'P&amp;L chart of accounts'!#REF!</definedName>
    <definedName name="QB_ROW_94350" localSheetId="0" hidden="1">'P&amp;L chart of accounts'!#REF!</definedName>
    <definedName name="QB_ROW_96260" localSheetId="0" hidden="1">'P&amp;L chart of accounts'!#REF!</definedName>
    <definedName name="QB_ROW_97250" localSheetId="0" hidden="1">'P&amp;L chart of accounts'!#REF!</definedName>
    <definedName name="QB_ROW_99260" localSheetId="0" hidden="1">'P&amp;L chart of accounts'!#REF!</definedName>
    <definedName name="QBCANSUPPORTUPDATE" localSheetId="0">TRUE</definedName>
    <definedName name="QBCOMPANYFILENAME" localSheetId="0">"P:\BCFO Client data\McIntyre, Joe &amp; Rebecca DDS\test (QuickBooks2011 Dec 06,2012  03 27 PM).QBA"</definedName>
    <definedName name="QBENDDATE" localSheetId="0">20121228</definedName>
    <definedName name="QBHEADERSONSCREEN" localSheetId="0">FALSE</definedName>
    <definedName name="QBMETADATASIZE" localSheetId="0">5785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"bb8dc6a10a6744288f4d50efe3e46d14"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1</definedName>
    <definedName name="QBROWHEADERS" localSheetId="0">8</definedName>
    <definedName name="QBSTARTDATE" localSheetId="0">20120101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I63" i="1"/>
  <c r="J9" i="1"/>
  <c r="J10" i="1"/>
  <c r="K63" i="1"/>
  <c r="I74" i="1"/>
  <c r="K72" i="1"/>
  <c r="I72" i="1"/>
  <c r="L10" i="1"/>
  <c r="N7" i="1"/>
  <c r="N10" i="1"/>
  <c r="N22" i="1"/>
  <c r="N17" i="1"/>
  <c r="N19" i="1"/>
  <c r="N20" i="1"/>
  <c r="N24" i="1"/>
  <c r="N25" i="1"/>
  <c r="N29" i="1"/>
  <c r="N30" i="1"/>
  <c r="N33" i="1"/>
  <c r="V20" i="1"/>
  <c r="L19" i="1"/>
  <c r="V19" i="1"/>
  <c r="L20" i="1"/>
  <c r="L24" i="1"/>
  <c r="L25" i="1"/>
  <c r="L27" i="1"/>
  <c r="L29" i="1"/>
  <c r="L30" i="1"/>
  <c r="L33" i="1"/>
  <c r="T20" i="1"/>
  <c r="T19" i="1"/>
  <c r="J20" i="1"/>
  <c r="J25" i="1"/>
  <c r="J30" i="1"/>
  <c r="J33" i="1"/>
  <c r="Q20" i="1"/>
  <c r="Q19" i="1"/>
  <c r="H20" i="1"/>
  <c r="H25" i="1"/>
  <c r="H30" i="1"/>
  <c r="H33" i="1"/>
  <c r="O32" i="1"/>
  <c r="M32" i="1"/>
  <c r="K32" i="1"/>
  <c r="I32" i="1"/>
  <c r="O8" i="1"/>
  <c r="M8" i="1"/>
  <c r="K8" i="1"/>
  <c r="I8" i="1"/>
  <c r="N65" i="1"/>
  <c r="N87" i="1"/>
  <c r="N90" i="1"/>
  <c r="N97" i="1"/>
  <c r="N107" i="1"/>
  <c r="N52" i="1"/>
  <c r="N58" i="1"/>
  <c r="N109" i="1"/>
  <c r="N111" i="1"/>
  <c r="N118" i="1"/>
  <c r="N124" i="1"/>
  <c r="N126" i="1"/>
  <c r="N127" i="1"/>
  <c r="N129" i="1"/>
  <c r="N130" i="1"/>
  <c r="N131" i="1"/>
  <c r="O129" i="1"/>
  <c r="O130" i="1"/>
  <c r="O131" i="1"/>
  <c r="L63" i="1"/>
  <c r="L72" i="1"/>
  <c r="L85" i="1"/>
  <c r="L87" i="1"/>
  <c r="L90" i="1"/>
  <c r="L95" i="1"/>
  <c r="L96" i="1"/>
  <c r="L102" i="1"/>
  <c r="L107" i="1"/>
  <c r="L58" i="1"/>
  <c r="L109" i="1"/>
  <c r="L111" i="1"/>
  <c r="L118" i="1"/>
  <c r="L124" i="1"/>
  <c r="L126" i="1"/>
  <c r="L127" i="1"/>
  <c r="L129" i="1"/>
  <c r="M129" i="1"/>
  <c r="J82" i="1"/>
  <c r="J87" i="1"/>
  <c r="J90" i="1"/>
  <c r="J107" i="1"/>
  <c r="J53" i="1"/>
  <c r="J54" i="1"/>
  <c r="J58" i="1"/>
  <c r="J109" i="1"/>
  <c r="H62" i="1"/>
  <c r="H80" i="1"/>
  <c r="H82" i="1"/>
  <c r="H86" i="1"/>
  <c r="H87" i="1"/>
  <c r="H90" i="1"/>
  <c r="H53" i="1"/>
  <c r="H58" i="1"/>
  <c r="R96" i="1"/>
  <c r="H95" i="1"/>
  <c r="H102" i="1"/>
  <c r="H107" i="1"/>
  <c r="H109" i="1"/>
  <c r="H111" i="1"/>
  <c r="H118" i="1"/>
  <c r="H124" i="1"/>
  <c r="H126" i="1"/>
  <c r="H127" i="1"/>
  <c r="H129" i="1"/>
  <c r="I129" i="1"/>
  <c r="O126" i="1"/>
  <c r="O124" i="1"/>
  <c r="O123" i="1"/>
  <c r="O122" i="1"/>
  <c r="O121" i="1"/>
  <c r="O118" i="1"/>
  <c r="O117" i="1"/>
  <c r="O116" i="1"/>
  <c r="O115" i="1"/>
  <c r="O111" i="1"/>
  <c r="O109" i="1"/>
  <c r="O107" i="1"/>
  <c r="O106" i="1"/>
  <c r="O105" i="1"/>
  <c r="O104" i="1"/>
  <c r="O103" i="1"/>
  <c r="O102" i="1"/>
  <c r="O101" i="1"/>
  <c r="O99" i="1"/>
  <c r="O98" i="1"/>
  <c r="O97" i="1"/>
  <c r="O96" i="1"/>
  <c r="O95" i="1"/>
  <c r="O94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4" i="1"/>
  <c r="O73" i="1"/>
  <c r="O72" i="1"/>
  <c r="O70" i="1"/>
  <c r="O69" i="1"/>
  <c r="O68" i="1"/>
  <c r="O67" i="1"/>
  <c r="O66" i="1"/>
  <c r="O65" i="1"/>
  <c r="O63" i="1"/>
  <c r="O62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3" i="1"/>
  <c r="O30" i="1"/>
  <c r="O29" i="1"/>
  <c r="O28" i="1"/>
  <c r="O27" i="1"/>
  <c r="O25" i="1"/>
  <c r="O24" i="1"/>
  <c r="O23" i="1"/>
  <c r="O22" i="1"/>
  <c r="O20" i="1"/>
  <c r="O19" i="1"/>
  <c r="O18" i="1"/>
  <c r="O17" i="1"/>
  <c r="O10" i="1"/>
  <c r="O9" i="1"/>
  <c r="O7" i="1"/>
  <c r="O6" i="1"/>
  <c r="G58" i="1"/>
  <c r="G30" i="1"/>
  <c r="G29" i="1"/>
  <c r="G25" i="1"/>
  <c r="G24" i="1"/>
  <c r="G20" i="1"/>
  <c r="G19" i="1"/>
  <c r="G33" i="1"/>
  <c r="M19" i="1"/>
  <c r="M122" i="1"/>
  <c r="M25" i="1"/>
  <c r="M20" i="1"/>
  <c r="M29" i="1"/>
  <c r="M96" i="1"/>
  <c r="M72" i="1"/>
  <c r="M85" i="1"/>
  <c r="M87" i="1"/>
  <c r="M124" i="1"/>
  <c r="M30" i="1"/>
  <c r="M90" i="1"/>
  <c r="M24" i="1"/>
  <c r="M118" i="1"/>
  <c r="M6" i="1"/>
  <c r="M9" i="1"/>
  <c r="M17" i="1"/>
  <c r="M22" i="1"/>
  <c r="M27" i="1"/>
  <c r="M38" i="1"/>
  <c r="M40" i="1"/>
  <c r="M42" i="1"/>
  <c r="M44" i="1"/>
  <c r="M46" i="1"/>
  <c r="M48" i="1"/>
  <c r="M50" i="1"/>
  <c r="M52" i="1"/>
  <c r="M54" i="1"/>
  <c r="M56" i="1"/>
  <c r="M58" i="1"/>
  <c r="M63" i="1"/>
  <c r="M66" i="1"/>
  <c r="M68" i="1"/>
  <c r="M70" i="1"/>
  <c r="M73" i="1"/>
  <c r="M78" i="1"/>
  <c r="M81" i="1"/>
  <c r="M82" i="1"/>
  <c r="M84" i="1"/>
  <c r="M86" i="1"/>
  <c r="M88" i="1"/>
  <c r="M97" i="1"/>
  <c r="M99" i="1"/>
  <c r="M104" i="1"/>
  <c r="M106" i="1"/>
  <c r="M115" i="1"/>
  <c r="M117" i="1"/>
  <c r="M121" i="1"/>
  <c r="M123" i="1"/>
  <c r="M102" i="1"/>
  <c r="M10" i="1"/>
  <c r="M7" i="1"/>
  <c r="M18" i="1"/>
  <c r="M23" i="1"/>
  <c r="M28" i="1"/>
  <c r="M37" i="1"/>
  <c r="M39" i="1"/>
  <c r="M41" i="1"/>
  <c r="M43" i="1"/>
  <c r="M45" i="1"/>
  <c r="M47" i="1"/>
  <c r="M49" i="1"/>
  <c r="M51" i="1"/>
  <c r="M53" i="1"/>
  <c r="M55" i="1"/>
  <c r="M57" i="1"/>
  <c r="M62" i="1"/>
  <c r="M65" i="1"/>
  <c r="M67" i="1"/>
  <c r="M69" i="1"/>
  <c r="M74" i="1"/>
  <c r="M77" i="1"/>
  <c r="M80" i="1"/>
  <c r="M83" i="1"/>
  <c r="M89" i="1"/>
  <c r="M94" i="1"/>
  <c r="M98" i="1"/>
  <c r="M101" i="1"/>
  <c r="M103" i="1"/>
  <c r="M105" i="1"/>
  <c r="M116" i="1"/>
  <c r="M33" i="1"/>
  <c r="M95" i="1"/>
  <c r="M107" i="1"/>
  <c r="M109" i="1"/>
  <c r="M111" i="1"/>
  <c r="M126" i="1"/>
  <c r="J124" i="1"/>
  <c r="J118" i="1"/>
  <c r="K18" i="1"/>
  <c r="K118" i="1"/>
  <c r="K123" i="1"/>
  <c r="K121" i="1"/>
  <c r="K122" i="1"/>
  <c r="K25" i="1"/>
  <c r="K30" i="1"/>
  <c r="K124" i="1"/>
  <c r="K10" i="1"/>
  <c r="K7" i="1"/>
  <c r="K116" i="1"/>
  <c r="K106" i="1"/>
  <c r="K104" i="1"/>
  <c r="K102" i="1"/>
  <c r="K98" i="1"/>
  <c r="K96" i="1"/>
  <c r="K94" i="1"/>
  <c r="K90" i="1"/>
  <c r="K88" i="1"/>
  <c r="K86" i="1"/>
  <c r="K84" i="1"/>
  <c r="K82" i="1"/>
  <c r="K81" i="1"/>
  <c r="K77" i="1"/>
  <c r="K73" i="1"/>
  <c r="K69" i="1"/>
  <c r="K67" i="1"/>
  <c r="K57" i="1"/>
  <c r="K55" i="1"/>
  <c r="K53" i="1"/>
  <c r="K51" i="1"/>
  <c r="K49" i="1"/>
  <c r="K47" i="1"/>
  <c r="K45" i="1"/>
  <c r="K43" i="1"/>
  <c r="K41" i="1"/>
  <c r="K39" i="1"/>
  <c r="K37" i="1"/>
  <c r="K29" i="1"/>
  <c r="K27" i="1"/>
  <c r="K23" i="1"/>
  <c r="K19" i="1"/>
  <c r="K6" i="1"/>
  <c r="K17" i="1"/>
  <c r="K117" i="1"/>
  <c r="K115" i="1"/>
  <c r="K107" i="1"/>
  <c r="K105" i="1"/>
  <c r="K103" i="1"/>
  <c r="K101" i="1"/>
  <c r="K99" i="1"/>
  <c r="K97" i="1"/>
  <c r="K95" i="1"/>
  <c r="K89" i="1"/>
  <c r="K87" i="1"/>
  <c r="K85" i="1"/>
  <c r="K83" i="1"/>
  <c r="K80" i="1"/>
  <c r="K78" i="1"/>
  <c r="K74" i="1"/>
  <c r="K70" i="1"/>
  <c r="K68" i="1"/>
  <c r="K65" i="1"/>
  <c r="K62" i="1"/>
  <c r="K58" i="1"/>
  <c r="K56" i="1"/>
  <c r="K54" i="1"/>
  <c r="K52" i="1"/>
  <c r="K50" i="1"/>
  <c r="K48" i="1"/>
  <c r="K46" i="1"/>
  <c r="K44" i="1"/>
  <c r="K42" i="1"/>
  <c r="K40" i="1"/>
  <c r="K38" i="1"/>
  <c r="K28" i="1"/>
  <c r="K24" i="1"/>
  <c r="K22" i="1"/>
  <c r="I82" i="1"/>
  <c r="I53" i="1"/>
  <c r="G107" i="1"/>
  <c r="G109" i="1"/>
  <c r="I6" i="1"/>
  <c r="K9" i="1"/>
  <c r="I80" i="1"/>
  <c r="I62" i="1"/>
  <c r="I87" i="1"/>
  <c r="I124" i="1"/>
  <c r="I25" i="1"/>
  <c r="I102" i="1"/>
  <c r="I86" i="1"/>
  <c r="I118" i="1"/>
  <c r="K20" i="1"/>
  <c r="I90" i="1"/>
  <c r="I49" i="1"/>
  <c r="I105" i="1"/>
  <c r="I103" i="1"/>
  <c r="I101" i="1"/>
  <c r="I98" i="1"/>
  <c r="I96" i="1"/>
  <c r="I94" i="1"/>
  <c r="I89" i="1"/>
  <c r="I85" i="1"/>
  <c r="I83" i="1"/>
  <c r="I77" i="1"/>
  <c r="I73" i="1"/>
  <c r="I70" i="1"/>
  <c r="I68" i="1"/>
  <c r="I65" i="1"/>
  <c r="I56" i="1"/>
  <c r="I54" i="1"/>
  <c r="I52" i="1"/>
  <c r="I50" i="1"/>
  <c r="I47" i="1"/>
  <c r="I45" i="1"/>
  <c r="I43" i="1"/>
  <c r="I41" i="1"/>
  <c r="I39" i="1"/>
  <c r="I37" i="1"/>
  <c r="I28" i="1"/>
  <c r="I23" i="1"/>
  <c r="I18" i="1"/>
  <c r="I10" i="1"/>
  <c r="I7" i="1"/>
  <c r="I58" i="1"/>
  <c r="I106" i="1"/>
  <c r="I104" i="1"/>
  <c r="I99" i="1"/>
  <c r="I97" i="1"/>
  <c r="I88" i="1"/>
  <c r="I84" i="1"/>
  <c r="I81" i="1"/>
  <c r="I78" i="1"/>
  <c r="I69" i="1"/>
  <c r="I67" i="1"/>
  <c r="I57" i="1"/>
  <c r="I55" i="1"/>
  <c r="I51" i="1"/>
  <c r="I48" i="1"/>
  <c r="I46" i="1"/>
  <c r="I44" i="1"/>
  <c r="I42" i="1"/>
  <c r="I40" i="1"/>
  <c r="I38" i="1"/>
  <c r="I29" i="1"/>
  <c r="I27" i="1"/>
  <c r="I24" i="1"/>
  <c r="I22" i="1"/>
  <c r="I19" i="1"/>
  <c r="I17" i="1"/>
  <c r="I9" i="1"/>
  <c r="I20" i="1"/>
  <c r="I30" i="1"/>
  <c r="K33" i="1"/>
  <c r="I95" i="1"/>
  <c r="I33" i="1"/>
  <c r="G111" i="1"/>
  <c r="I107" i="1"/>
  <c r="I109" i="1"/>
  <c r="I111" i="1"/>
  <c r="I126" i="1"/>
  <c r="J111" i="1"/>
  <c r="K109" i="1"/>
  <c r="J126" i="1"/>
  <c r="K111" i="1"/>
  <c r="J127" i="1"/>
  <c r="J129" i="1"/>
  <c r="K129" i="1"/>
  <c r="K126" i="1"/>
</calcChain>
</file>

<file path=xl/sharedStrings.xml><?xml version="1.0" encoding="utf-8"?>
<sst xmlns="http://schemas.openxmlformats.org/spreadsheetml/2006/main" count="132" uniqueCount="115">
  <si>
    <t>Interest Income</t>
  </si>
  <si>
    <t>Gross Profit</t>
  </si>
  <si>
    <t>Transition for Dr W buying</t>
  </si>
  <si>
    <t>Banking Service Charges</t>
  </si>
  <si>
    <t>Chargeback</t>
  </si>
  <si>
    <t>Credit Cards</t>
  </si>
  <si>
    <t>Fees</t>
  </si>
  <si>
    <t>Interchange charges</t>
  </si>
  <si>
    <t>Service Charges</t>
  </si>
  <si>
    <t>Credit Cards - Other</t>
  </si>
  <si>
    <t>Total Credit Cards</t>
  </si>
  <si>
    <t>Excess activity</t>
  </si>
  <si>
    <t>Print Checks</t>
  </si>
  <si>
    <t>Return Check</t>
  </si>
  <si>
    <t>Banking Service Charges - Other</t>
  </si>
  <si>
    <t>Total Banking Service Charges</t>
  </si>
  <si>
    <t>Other Income/Expense</t>
  </si>
  <si>
    <t>Other Income</t>
  </si>
  <si>
    <t>Net Income</t>
  </si>
  <si>
    <t>Total Revenue</t>
  </si>
  <si>
    <t>Office Expense</t>
  </si>
  <si>
    <t>Dividend Income</t>
  </si>
  <si>
    <t>Other Expenses</t>
  </si>
  <si>
    <t>Amortization</t>
  </si>
  <si>
    <t>Revenue</t>
  </si>
  <si>
    <t>Professional Fees</t>
  </si>
  <si>
    <t>Dental Supplies</t>
  </si>
  <si>
    <t>Office Supplies</t>
  </si>
  <si>
    <t>Utilities</t>
  </si>
  <si>
    <t>Lab Fees</t>
  </si>
  <si>
    <t>Interest Expense</t>
  </si>
  <si>
    <t>Depreciation Expense</t>
  </si>
  <si>
    <t>Doctor Comp</t>
  </si>
  <si>
    <t>Fixed Expenses</t>
  </si>
  <si>
    <t>Variable Expenses</t>
  </si>
  <si>
    <t>Advertising</t>
  </si>
  <si>
    <t>Equipment Lease</t>
  </si>
  <si>
    <t>Assistant</t>
  </si>
  <si>
    <t>Hygiene</t>
  </si>
  <si>
    <t>Tax Match</t>
  </si>
  <si>
    <t>Dr. "A"</t>
  </si>
  <si>
    <t>Dr. "B"</t>
  </si>
  <si>
    <t>Gross Wages</t>
  </si>
  <si>
    <t>Pension</t>
  </si>
  <si>
    <t>Total Expenses</t>
  </si>
  <si>
    <t>Security/Alarms</t>
  </si>
  <si>
    <t>Janitorial Services</t>
  </si>
  <si>
    <t>Repairs &amp; Maintanance</t>
  </si>
  <si>
    <t>Postage &amp; Shipping</t>
  </si>
  <si>
    <t>Dues &amp; Subscriptions</t>
  </si>
  <si>
    <t>Taxes</t>
  </si>
  <si>
    <t>Property</t>
  </si>
  <si>
    <t>Taxes - Other</t>
  </si>
  <si>
    <t>Gas &amp; Electric</t>
  </si>
  <si>
    <t>Telephone</t>
  </si>
  <si>
    <t>Insurance - Property/Comp</t>
  </si>
  <si>
    <t>Admin.</t>
  </si>
  <si>
    <t>Bonus</t>
  </si>
  <si>
    <t>Total Labor Costs</t>
  </si>
  <si>
    <t>Less: Patient Refunds</t>
  </si>
  <si>
    <t>Less: Collection Expense</t>
  </si>
  <si>
    <t xml:space="preserve">       (18-20%)</t>
  </si>
  <si>
    <t>Total Variable Expenses</t>
  </si>
  <si>
    <t>Health Ins.</t>
  </si>
  <si>
    <t>Total Fixed Expenses</t>
  </si>
  <si>
    <t>Total Doctor Comp</t>
  </si>
  <si>
    <t>incl</t>
  </si>
  <si>
    <t>Dental Office Profit (Loss)</t>
  </si>
  <si>
    <t xml:space="preserve">      </t>
  </si>
  <si>
    <t>Management</t>
  </si>
  <si>
    <t>Consulting</t>
  </si>
  <si>
    <t>Acct/bookkeeping</t>
  </si>
  <si>
    <t>(7-9%)</t>
  </si>
  <si>
    <t>Computer Repairs</t>
  </si>
  <si>
    <t>Restorative</t>
  </si>
  <si>
    <t xml:space="preserve">Implant </t>
  </si>
  <si>
    <t>Ortho</t>
  </si>
  <si>
    <t>Computer Software &amp; Exp.</t>
  </si>
  <si>
    <t>Liab. Ins.</t>
  </si>
  <si>
    <t>To service debt and/or distribute as profits</t>
  </si>
  <si>
    <t>Umbrella Disability Ins.</t>
  </si>
  <si>
    <t>(EBITDA)</t>
  </si>
  <si>
    <t>Employer PR Taxes</t>
  </si>
  <si>
    <t>Non-Dr. Labor Costs</t>
  </si>
  <si>
    <t>Liability (malpractice) Ins</t>
  </si>
  <si>
    <t>PR Taxes &amp; WC</t>
  </si>
  <si>
    <t>Meals &amp; Entertainment</t>
  </si>
  <si>
    <t>Travel &amp; Lodging</t>
  </si>
  <si>
    <t>Continuing Ed. - staff</t>
  </si>
  <si>
    <t>Contract Labor</t>
  </si>
  <si>
    <t>Misc. Income</t>
  </si>
  <si>
    <t xml:space="preserve">Rent </t>
  </si>
  <si>
    <t>Legal &amp; Penalties</t>
  </si>
  <si>
    <t>Licenses &amp; Permits</t>
  </si>
  <si>
    <t>Miscellaneous</t>
  </si>
  <si>
    <t>Total</t>
  </si>
  <si>
    <t>Destist 1</t>
  </si>
  <si>
    <t>Dentist 2</t>
  </si>
  <si>
    <t>Targets</t>
  </si>
  <si>
    <t>Dentist 3</t>
  </si>
  <si>
    <t>Pension/Auto/Life Ins</t>
  </si>
  <si>
    <t>Insurance/Benefits</t>
  </si>
  <si>
    <t>Waste/Garbage</t>
  </si>
  <si>
    <t>Parking/Storage</t>
  </si>
  <si>
    <t>May not want to have salary this high for owner doc reduce and save on SE taxes</t>
  </si>
  <si>
    <t>Cont. Ed (incl travel)</t>
  </si>
  <si>
    <t>Dentist 4</t>
  </si>
  <si>
    <t>Dental Office P&amp;L Examples</t>
  </si>
  <si>
    <t>(22 - 24%)</t>
  </si>
  <si>
    <r>
      <t>Cash Income</t>
    </r>
    <r>
      <rPr>
        <sz val="12"/>
        <color rgb="FF000000"/>
        <rFont val="Arial"/>
        <family val="2"/>
      </rPr>
      <t xml:space="preserve"> (add back Amort &amp; Depr)</t>
    </r>
  </si>
  <si>
    <t>Less: CC &amp; Bank Fees</t>
  </si>
  <si>
    <t xml:space="preserve">    (19-21%)</t>
  </si>
  <si>
    <t>Total CASH Comp to Owner Dentist</t>
  </si>
  <si>
    <t>Plus Rent to self-------&gt;</t>
  </si>
  <si>
    <t>Operating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</si>
</sst>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00000"/>
      <name val="Arial"/>
      <family val="2"/>
    </font>
    <font>
      <b/>
      <u val="double"/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 val="singleAccounting"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u val="doub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u val="double"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10" fontId="4" fillId="0" borderId="0" xfId="2" applyNumberFormat="1" applyFont="1"/>
    <xf numFmtId="164" fontId="4" fillId="0" borderId="0" xfId="7" applyNumberFormat="1" applyFont="1"/>
    <xf numFmtId="164" fontId="4" fillId="0" borderId="0" xfId="7" applyNumberFormat="1" applyFont="1" applyAlignment="1">
      <alignment horizontal="center"/>
    </xf>
    <xf numFmtId="164" fontId="4" fillId="0" borderId="0" xfId="7" applyNumberFormat="1" applyFont="1" applyAlignment="1">
      <alignment horizontal="left" indent="1"/>
    </xf>
    <xf numFmtId="164" fontId="1" fillId="0" borderId="0" xfId="7" applyNumberFormat="1" applyFont="1" applyFill="1"/>
    <xf numFmtId="164" fontId="1" fillId="0" borderId="0" xfId="7" applyNumberFormat="1" applyFont="1"/>
    <xf numFmtId="164" fontId="4" fillId="0" borderId="0" xfId="7" applyNumberFormat="1" applyFont="1" applyAlignment="1">
      <alignment horizontal="center" wrapText="1"/>
    </xf>
    <xf numFmtId="164" fontId="4" fillId="2" borderId="0" xfId="7" applyNumberFormat="1" applyFont="1" applyFill="1"/>
    <xf numFmtId="164" fontId="4" fillId="0" borderId="0" xfId="7" applyNumberFormat="1" applyFont="1" applyAlignment="1">
      <alignment wrapText="1"/>
    </xf>
    <xf numFmtId="164" fontId="8" fillId="0" borderId="0" xfId="7" applyNumberFormat="1" applyFont="1" applyFill="1" applyAlignment="1">
      <alignment wrapText="1"/>
    </xf>
    <xf numFmtId="164" fontId="5" fillId="0" borderId="0" xfId="7" applyNumberFormat="1" applyFont="1" applyAlignment="1">
      <alignment wrapText="1"/>
    </xf>
    <xf numFmtId="164" fontId="4" fillId="2" borderId="0" xfId="7" applyNumberFormat="1" applyFont="1" applyFill="1" applyAlignment="1">
      <alignment wrapText="1"/>
    </xf>
    <xf numFmtId="164" fontId="9" fillId="0" borderId="0" xfId="7" applyNumberFormat="1" applyFont="1" applyAlignment="1">
      <alignment wrapText="1"/>
    </xf>
    <xf numFmtId="164" fontId="8" fillId="0" borderId="0" xfId="7" applyNumberFormat="1" applyFont="1" applyBorder="1"/>
    <xf numFmtId="49" fontId="1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49" fontId="1" fillId="2" borderId="0" xfId="0" applyNumberFormat="1" applyFont="1" applyFill="1" applyBorder="1"/>
    <xf numFmtId="39" fontId="8" fillId="2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39" fontId="1" fillId="2" borderId="0" xfId="0" applyNumberFormat="1" applyFont="1" applyFill="1" applyBorder="1"/>
    <xf numFmtId="0" fontId="1" fillId="2" borderId="0" xfId="0" applyNumberFormat="1" applyFont="1" applyFill="1" applyBorder="1"/>
    <xf numFmtId="0" fontId="0" fillId="2" borderId="0" xfId="0" applyNumberFormat="1" applyFill="1" applyBorder="1"/>
    <xf numFmtId="0" fontId="1" fillId="2" borderId="0" xfId="0" applyFont="1" applyFill="1" applyBorder="1"/>
    <xf numFmtId="0" fontId="1" fillId="2" borderId="0" xfId="0" applyFont="1" applyFill="1"/>
    <xf numFmtId="4" fontId="0" fillId="2" borderId="0" xfId="0" applyNumberFormat="1" applyFill="1" applyBorder="1"/>
    <xf numFmtId="49" fontId="11" fillId="0" borderId="0" xfId="0" applyNumberFormat="1" applyFont="1" applyFill="1" applyAlignment="1">
      <alignment horizontal="center"/>
    </xf>
    <xf numFmtId="10" fontId="13" fillId="6" borderId="0" xfId="2" applyNumberFormat="1" applyFont="1" applyFill="1" applyAlignment="1">
      <alignment horizontal="center" wrapText="1"/>
    </xf>
    <xf numFmtId="49" fontId="11" fillId="0" borderId="0" xfId="0" applyNumberFormat="1" applyFont="1" applyFill="1"/>
    <xf numFmtId="10" fontId="13" fillId="0" borderId="0" xfId="2" applyNumberFormat="1" applyFont="1"/>
    <xf numFmtId="164" fontId="13" fillId="0" borderId="4" xfId="7" applyNumberFormat="1" applyFont="1" applyBorder="1"/>
    <xf numFmtId="164" fontId="13" fillId="0" borderId="5" xfId="7" applyNumberFormat="1" applyFont="1" applyBorder="1"/>
    <xf numFmtId="164" fontId="13" fillId="0" borderId="0" xfId="7" applyNumberFormat="1" applyFont="1" applyBorder="1"/>
    <xf numFmtId="9" fontId="13" fillId="0" borderId="5" xfId="2" applyFont="1" applyBorder="1"/>
    <xf numFmtId="10" fontId="13" fillId="0" borderId="0" xfId="2" applyNumberFormat="1" applyFont="1" applyBorder="1"/>
    <xf numFmtId="10" fontId="13" fillId="0" borderId="5" xfId="2" applyNumberFormat="1" applyFont="1" applyBorder="1"/>
    <xf numFmtId="164" fontId="13" fillId="0" borderId="6" xfId="7" applyNumberFormat="1" applyFont="1" applyBorder="1"/>
    <xf numFmtId="164" fontId="14" fillId="0" borderId="4" xfId="7" applyNumberFormat="1" applyFont="1" applyBorder="1"/>
    <xf numFmtId="10" fontId="10" fillId="0" borderId="0" xfId="2" applyNumberFormat="1" applyFont="1"/>
    <xf numFmtId="9" fontId="13" fillId="0" borderId="0" xfId="2" applyFont="1" applyBorder="1"/>
    <xf numFmtId="10" fontId="11" fillId="0" borderId="0" xfId="2" applyNumberFormat="1" applyFont="1" applyFill="1"/>
    <xf numFmtId="164" fontId="15" fillId="0" borderId="4" xfId="7" applyNumberFormat="1" applyFont="1" applyFill="1" applyBorder="1"/>
    <xf numFmtId="164" fontId="15" fillId="0" borderId="5" xfId="7" applyNumberFormat="1" applyFont="1" applyFill="1" applyBorder="1"/>
    <xf numFmtId="164" fontId="15" fillId="0" borderId="0" xfId="7" applyNumberFormat="1" applyFont="1" applyFill="1" applyBorder="1"/>
    <xf numFmtId="49" fontId="16" fillId="0" borderId="0" xfId="0" applyNumberFormat="1" applyFont="1" applyFill="1"/>
    <xf numFmtId="10" fontId="16" fillId="0" borderId="0" xfId="2" applyNumberFormat="1" applyFont="1" applyFill="1"/>
    <xf numFmtId="10" fontId="17" fillId="0" borderId="0" xfId="2" applyNumberFormat="1" applyFont="1" applyFill="1"/>
    <xf numFmtId="49" fontId="18" fillId="0" borderId="0" xfId="0" applyNumberFormat="1" applyFont="1" applyFill="1"/>
    <xf numFmtId="10" fontId="17" fillId="0" borderId="0" xfId="2" applyNumberFormat="1" applyFont="1" applyFill="1" applyAlignment="1">
      <alignment horizontal="right"/>
    </xf>
    <xf numFmtId="10" fontId="13" fillId="0" borderId="4" xfId="2" applyNumberFormat="1" applyFont="1" applyBorder="1"/>
    <xf numFmtId="164" fontId="19" fillId="0" borderId="4" xfId="7" applyNumberFormat="1" applyFont="1" applyFill="1" applyBorder="1"/>
    <xf numFmtId="10" fontId="10" fillId="0" borderId="5" xfId="2" applyNumberFormat="1" applyFont="1" applyBorder="1"/>
    <xf numFmtId="10" fontId="10" fillId="6" borderId="0" xfId="2" applyNumberFormat="1" applyFont="1" applyFill="1" applyBorder="1"/>
    <xf numFmtId="10" fontId="10" fillId="6" borderId="5" xfId="2" applyNumberFormat="1" applyFont="1" applyFill="1" applyBorder="1"/>
    <xf numFmtId="0" fontId="11" fillId="0" borderId="0" xfId="0" applyNumberFormat="1" applyFont="1" applyFill="1"/>
    <xf numFmtId="49" fontId="11" fillId="0" borderId="0" xfId="0" applyNumberFormat="1" applyFont="1" applyFill="1" applyAlignment="1">
      <alignment horizontal="left"/>
    </xf>
    <xf numFmtId="10" fontId="17" fillId="0" borderId="0" xfId="2" applyNumberFormat="1" applyFont="1"/>
    <xf numFmtId="0" fontId="10" fillId="0" borderId="0" xfId="0" applyFont="1"/>
    <xf numFmtId="0" fontId="20" fillId="0" borderId="0" xfId="0" applyFont="1"/>
    <xf numFmtId="10" fontId="13" fillId="6" borderId="5" xfId="2" applyNumberFormat="1" applyFont="1" applyFill="1" applyBorder="1"/>
    <xf numFmtId="164" fontId="13" fillId="2" borderId="4" xfId="7" applyNumberFormat="1" applyFont="1" applyFill="1" applyBorder="1"/>
    <xf numFmtId="164" fontId="13" fillId="0" borderId="4" xfId="7" applyNumberFormat="1" applyFont="1" applyBorder="1" applyAlignment="1">
      <alignment horizontal="right"/>
    </xf>
    <xf numFmtId="49" fontId="11" fillId="2" borderId="0" xfId="0" applyNumberFormat="1" applyFont="1" applyFill="1"/>
    <xf numFmtId="10" fontId="10" fillId="0" borderId="0" xfId="2" applyNumberFormat="1" applyFont="1" applyBorder="1"/>
    <xf numFmtId="43" fontId="13" fillId="0" borderId="4" xfId="7" applyNumberFormat="1" applyFont="1" applyBorder="1"/>
    <xf numFmtId="164" fontId="13" fillId="0" borderId="4" xfId="0" applyNumberFormat="1" applyFont="1" applyBorder="1"/>
    <xf numFmtId="0" fontId="11" fillId="0" borderId="0" xfId="0" applyFont="1" applyFill="1"/>
    <xf numFmtId="10" fontId="11" fillId="0" borderId="0" xfId="2" applyNumberFormat="1" applyFont="1"/>
    <xf numFmtId="164" fontId="15" fillId="0" borderId="4" xfId="7" applyNumberFormat="1" applyFont="1" applyBorder="1"/>
    <xf numFmtId="10" fontId="15" fillId="0" borderId="5" xfId="2" applyNumberFormat="1" applyFont="1" applyBorder="1"/>
    <xf numFmtId="164" fontId="21" fillId="0" borderId="4" xfId="7" applyNumberFormat="1" applyFont="1" applyBorder="1"/>
    <xf numFmtId="10" fontId="22" fillId="0" borderId="5" xfId="2" applyNumberFormat="1" applyFont="1" applyBorder="1"/>
    <xf numFmtId="10" fontId="23" fillId="0" borderId="0" xfId="2" applyNumberFormat="1" applyFont="1" applyBorder="1"/>
    <xf numFmtId="10" fontId="23" fillId="0" borderId="5" xfId="2" applyNumberFormat="1" applyFont="1" applyBorder="1"/>
    <xf numFmtId="164" fontId="10" fillId="0" borderId="4" xfId="7" applyNumberFormat="1" applyFont="1" applyBorder="1"/>
    <xf numFmtId="164" fontId="10" fillId="0" borderId="6" xfId="7" applyNumberFormat="1" applyFont="1" applyBorder="1"/>
    <xf numFmtId="164" fontId="16" fillId="0" borderId="0" xfId="7" applyNumberFormat="1" applyFont="1"/>
    <xf numFmtId="164" fontId="16" fillId="2" borderId="4" xfId="7" applyNumberFormat="1" applyFont="1" applyFill="1" applyBorder="1"/>
    <xf numFmtId="164" fontId="13" fillId="0" borderId="7" xfId="7" applyNumberFormat="1" applyFont="1" applyBorder="1"/>
    <xf numFmtId="164" fontId="13" fillId="0" borderId="0" xfId="7" applyNumberFormat="1" applyFont="1"/>
    <xf numFmtId="164" fontId="10" fillId="2" borderId="6" xfId="7" applyNumberFormat="1" applyFont="1" applyFill="1" applyBorder="1"/>
    <xf numFmtId="0" fontId="24" fillId="0" borderId="0" xfId="0" applyNumberFormat="1" applyFont="1" applyFill="1"/>
    <xf numFmtId="49" fontId="24" fillId="0" borderId="0" xfId="0" applyNumberFormat="1" applyFont="1" applyFill="1"/>
    <xf numFmtId="49" fontId="25" fillId="0" borderId="0" xfId="0" applyNumberFormat="1" applyFont="1" applyFill="1"/>
    <xf numFmtId="10" fontId="10" fillId="8" borderId="5" xfId="2" applyNumberFormat="1" applyFont="1" applyFill="1" applyBorder="1"/>
    <xf numFmtId="10" fontId="10" fillId="9" borderId="1" xfId="2" applyNumberFormat="1" applyFont="1" applyFill="1" applyBorder="1"/>
    <xf numFmtId="10" fontId="10" fillId="9" borderId="0" xfId="2" applyNumberFormat="1" applyFont="1" applyFill="1" applyBorder="1"/>
    <xf numFmtId="10" fontId="10" fillId="0" borderId="5" xfId="2" applyNumberFormat="1" applyFont="1" applyFill="1" applyBorder="1"/>
    <xf numFmtId="10" fontId="13" fillId="9" borderId="0" xfId="2" applyNumberFormat="1" applyFont="1" applyFill="1" applyBorder="1"/>
    <xf numFmtId="10" fontId="13" fillId="9" borderId="5" xfId="2" applyNumberFormat="1" applyFont="1" applyFill="1" applyBorder="1"/>
    <xf numFmtId="10" fontId="10" fillId="9" borderId="5" xfId="2" applyNumberFormat="1" applyFont="1" applyFill="1" applyBorder="1"/>
    <xf numFmtId="10" fontId="10" fillId="8" borderId="7" xfId="2" applyNumberFormat="1" applyFont="1" applyFill="1" applyBorder="1"/>
    <xf numFmtId="10" fontId="14" fillId="0" borderId="5" xfId="2" applyNumberFormat="1" applyFont="1" applyBorder="1"/>
    <xf numFmtId="10" fontId="14" fillId="0" borderId="0" xfId="2" applyNumberFormat="1" applyFont="1" applyBorder="1"/>
    <xf numFmtId="10" fontId="13" fillId="2" borderId="5" xfId="2" applyNumberFormat="1" applyFont="1" applyFill="1" applyBorder="1"/>
    <xf numFmtId="10" fontId="26" fillId="0" borderId="0" xfId="2" applyNumberFormat="1" applyFont="1"/>
    <xf numFmtId="164" fontId="13" fillId="4" borderId="2" xfId="7" applyNumberFormat="1" applyFont="1" applyFill="1" applyBorder="1" applyAlignment="1">
      <alignment horizontal="center" wrapText="1"/>
    </xf>
    <xf numFmtId="164" fontId="13" fillId="4" borderId="3" xfId="7" applyNumberFormat="1" applyFont="1" applyFill="1" applyBorder="1" applyAlignment="1">
      <alignment horizontal="center" wrapText="1"/>
    </xf>
    <xf numFmtId="164" fontId="13" fillId="5" borderId="2" xfId="7" applyNumberFormat="1" applyFont="1" applyFill="1" applyBorder="1" applyAlignment="1">
      <alignment horizontal="center" wrapText="1"/>
    </xf>
    <xf numFmtId="164" fontId="13" fillId="5" borderId="3" xfId="7" applyNumberFormat="1" applyFont="1" applyFill="1" applyBorder="1" applyAlignment="1">
      <alignment horizontal="center" wrapText="1"/>
    </xf>
    <xf numFmtId="164" fontId="13" fillId="7" borderId="2" xfId="7" applyNumberFormat="1" applyFont="1" applyFill="1" applyBorder="1" applyAlignment="1">
      <alignment horizontal="center" wrapText="1"/>
    </xf>
    <xf numFmtId="164" fontId="13" fillId="7" borderId="3" xfId="7" applyNumberFormat="1" applyFont="1" applyFill="1" applyBorder="1" applyAlignment="1">
      <alignment horizontal="center" wrapText="1"/>
    </xf>
    <xf numFmtId="164" fontId="13" fillId="3" borderId="2" xfId="7" applyNumberFormat="1" applyFont="1" applyFill="1" applyBorder="1" applyAlignment="1">
      <alignment horizontal="center" wrapText="1"/>
    </xf>
    <xf numFmtId="164" fontId="13" fillId="3" borderId="3" xfId="7" applyNumberFormat="1" applyFont="1" applyFill="1" applyBorder="1" applyAlignment="1">
      <alignment horizontal="center" wrapText="1"/>
    </xf>
    <xf numFmtId="49" fontId="12" fillId="0" borderId="0" xfId="0" applyNumberFormat="1" applyFont="1" applyFill="1" applyAlignment="1">
      <alignment horizontal="center"/>
    </xf>
  </cellXfs>
  <cellStyles count="8">
    <cellStyle name="Comma" xfId="7" builtinId="3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0</xdr:row>
      <xdr:rowOff>228600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0</xdr:row>
      <xdr:rowOff>228600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0</xdr:row>
      <xdr:rowOff>219075</xdr:rowOff>
    </xdr:to>
    <xdr:pic>
      <xdr:nvPicPr>
        <xdr:cNvPr id="2" name="FILTER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0</xdr:row>
      <xdr:rowOff>219075</xdr:rowOff>
    </xdr:to>
    <xdr:pic>
      <xdr:nvPicPr>
        <xdr:cNvPr id="3" name="HEADER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109904</xdr:colOff>
      <xdr:row>2</xdr:row>
      <xdr:rowOff>29308</xdr:rowOff>
    </xdr:from>
    <xdr:to>
      <xdr:col>6</xdr:col>
      <xdr:colOff>410308</xdr:colOff>
      <xdr:row>5</xdr:row>
      <xdr:rowOff>117231</xdr:rowOff>
    </xdr:to>
    <xdr:sp macro="" textlink="">
      <xdr:nvSpPr>
        <xdr:cNvPr id="4" name="Down Arrow 3"/>
        <xdr:cNvSpPr/>
      </xdr:nvSpPr>
      <xdr:spPr>
        <a:xfrm>
          <a:off x="2307981" y="410308"/>
          <a:ext cx="300404" cy="65942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G131"/>
  <sheetViews>
    <sheetView tabSelected="1" workbookViewId="0">
      <selection activeCell="P8" sqref="P8"/>
    </sheetView>
  </sheetViews>
  <sheetFormatPr baseColWidth="10" defaultColWidth="8.83203125" defaultRowHeight="15" x14ac:dyDescent="0.2"/>
  <cols>
    <col min="1" max="4" width="3" style="3" customWidth="1"/>
    <col min="5" max="5" width="3.83203125" style="3" customWidth="1"/>
    <col min="6" max="6" width="18.1640625" style="3" customWidth="1"/>
    <col min="7" max="7" width="9.83203125" style="7" customWidth="1"/>
    <col min="8" max="8" width="13" style="8" customWidth="1"/>
    <col min="9" max="9" width="9.33203125" style="8" bestFit="1" customWidth="1"/>
    <col min="10" max="10" width="11.1640625" style="8" bestFit="1" customWidth="1"/>
    <col min="11" max="11" width="9.33203125" style="8" bestFit="1" customWidth="1"/>
    <col min="12" max="12" width="15.83203125" style="8" customWidth="1"/>
    <col min="13" max="13" width="10.5" style="8" bestFit="1" customWidth="1"/>
    <col min="14" max="14" width="13.1640625" style="14" bestFit="1" customWidth="1"/>
    <col min="15" max="15" width="10.5" style="8" bestFit="1" customWidth="1"/>
    <col min="16" max="16" width="30.5" style="15" customWidth="1"/>
    <col min="17" max="17" width="9.1640625" style="8" hidden="1" customWidth="1"/>
    <col min="18" max="20" width="0" style="8" hidden="1" customWidth="1"/>
    <col min="21" max="24" width="0" hidden="1" customWidth="1"/>
    <col min="25" max="27" width="3" style="29" customWidth="1"/>
    <col min="28" max="28" width="26.1640625" style="29" customWidth="1"/>
    <col min="29" max="29" width="10.1640625" style="30" bestFit="1" customWidth="1"/>
    <col min="30" max="30" width="8.83203125" style="22"/>
    <col min="31" max="33" width="8.83203125" style="23"/>
  </cols>
  <sheetData>
    <row r="1" spans="1:33" ht="25" x14ac:dyDescent="0.25">
      <c r="A1" s="112" t="s">
        <v>107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Y1" s="21"/>
      <c r="Z1" s="21"/>
      <c r="AA1" s="21"/>
      <c r="AB1" s="21"/>
      <c r="AC1" s="21"/>
    </row>
    <row r="2" spans="1:33" s="1" customFormat="1" ht="16" x14ac:dyDescent="0.2">
      <c r="A2" s="34"/>
      <c r="B2" s="34"/>
      <c r="C2" s="34"/>
      <c r="D2" s="34"/>
      <c r="E2" s="34"/>
      <c r="F2" s="34"/>
      <c r="G2" s="35" t="s">
        <v>98</v>
      </c>
      <c r="H2" s="104" t="s">
        <v>96</v>
      </c>
      <c r="I2" s="105"/>
      <c r="J2" s="106" t="s">
        <v>97</v>
      </c>
      <c r="K2" s="107"/>
      <c r="L2" s="108" t="s">
        <v>99</v>
      </c>
      <c r="M2" s="109"/>
      <c r="N2" s="110" t="s">
        <v>106</v>
      </c>
      <c r="O2" s="111"/>
      <c r="P2" s="13"/>
      <c r="Q2" s="9"/>
      <c r="R2" s="9"/>
      <c r="S2" s="9"/>
      <c r="T2" s="9"/>
      <c r="Y2" s="24"/>
      <c r="Z2" s="24"/>
      <c r="AA2" s="24"/>
      <c r="AB2" s="24"/>
      <c r="AC2" s="25"/>
      <c r="AD2" s="26"/>
      <c r="AE2" s="27"/>
      <c r="AF2" s="27"/>
      <c r="AG2" s="27"/>
    </row>
    <row r="3" spans="1:33" ht="16" x14ac:dyDescent="0.2">
      <c r="A3" s="36" t="s">
        <v>67</v>
      </c>
      <c r="B3" s="36"/>
      <c r="C3" s="36"/>
      <c r="D3" s="36"/>
      <c r="E3" s="36"/>
      <c r="F3" s="36"/>
      <c r="G3" s="37"/>
      <c r="H3" s="38"/>
      <c r="I3" s="39"/>
      <c r="J3" s="38"/>
      <c r="K3" s="39"/>
      <c r="L3" s="38"/>
      <c r="M3" s="40"/>
      <c r="N3" s="38"/>
      <c r="O3" s="39"/>
      <c r="Y3" s="24"/>
      <c r="Z3" s="24"/>
      <c r="AA3" s="24"/>
      <c r="AB3" s="24"/>
      <c r="AC3" s="25"/>
    </row>
    <row r="4" spans="1:33" s="6" customFormat="1" ht="16" x14ac:dyDescent="0.2">
      <c r="A4" s="36"/>
      <c r="B4" s="36"/>
      <c r="C4" s="36"/>
      <c r="D4" s="36"/>
      <c r="E4" s="36"/>
      <c r="F4" s="36"/>
      <c r="G4" s="37"/>
      <c r="H4" s="38"/>
      <c r="I4" s="39"/>
      <c r="J4" s="38"/>
      <c r="K4" s="39"/>
      <c r="L4" s="38"/>
      <c r="M4" s="40"/>
      <c r="N4" s="38"/>
      <c r="O4" s="39"/>
      <c r="P4" s="15"/>
      <c r="Q4" s="8"/>
      <c r="R4" s="8"/>
      <c r="S4" s="8"/>
      <c r="T4" s="8"/>
      <c r="Y4" s="24"/>
      <c r="Z4" s="24"/>
      <c r="AA4" s="24"/>
      <c r="AB4" s="24"/>
      <c r="AC4" s="25"/>
      <c r="AD4" s="22"/>
      <c r="AE4" s="23"/>
      <c r="AF4" s="23"/>
      <c r="AG4" s="23"/>
    </row>
    <row r="5" spans="1:33" ht="16" x14ac:dyDescent="0.2">
      <c r="A5" s="36"/>
      <c r="B5" s="36"/>
      <c r="C5" s="90" t="s">
        <v>24</v>
      </c>
      <c r="D5" s="90"/>
      <c r="E5" s="90"/>
      <c r="F5" s="90"/>
      <c r="G5" s="37"/>
      <c r="H5" s="38"/>
      <c r="I5" s="39"/>
      <c r="J5" s="38"/>
      <c r="K5" s="39"/>
      <c r="L5" s="38"/>
      <c r="M5" s="40"/>
      <c r="N5" s="38"/>
      <c r="O5" s="39"/>
      <c r="Y5" s="24"/>
      <c r="Z5" s="24"/>
      <c r="AA5" s="24"/>
      <c r="AB5" s="24"/>
      <c r="AC5" s="25"/>
    </row>
    <row r="6" spans="1:33" ht="16" x14ac:dyDescent="0.2">
      <c r="A6" s="36"/>
      <c r="B6" s="36"/>
      <c r="C6" s="36"/>
      <c r="D6" s="36" t="s">
        <v>25</v>
      </c>
      <c r="E6" s="36"/>
      <c r="F6" s="36"/>
      <c r="G6" s="37"/>
      <c r="H6" s="38">
        <v>1341532</v>
      </c>
      <c r="I6" s="41">
        <f>H6/$H$10</f>
        <v>1.0237709127789356</v>
      </c>
      <c r="J6" s="38">
        <v>873729</v>
      </c>
      <c r="K6" s="41">
        <f>J6/$J$10</f>
        <v>1.0219710039827123</v>
      </c>
      <c r="L6" s="38">
        <v>1851122</v>
      </c>
      <c r="M6" s="42">
        <f>L6/L$10</f>
        <v>1.0117350248763288</v>
      </c>
      <c r="N6" s="38">
        <v>1562469</v>
      </c>
      <c r="O6" s="43">
        <f>N6/N$10</f>
        <v>1.0203665947878966</v>
      </c>
      <c r="Y6" s="24"/>
      <c r="Z6" s="24"/>
      <c r="AA6" s="24"/>
      <c r="AB6" s="24"/>
      <c r="AC6" s="25"/>
    </row>
    <row r="7" spans="1:33" ht="16" x14ac:dyDescent="0.2">
      <c r="A7" s="36"/>
      <c r="B7" s="36"/>
      <c r="C7" s="36"/>
      <c r="D7" s="36" t="s">
        <v>59</v>
      </c>
      <c r="E7" s="36"/>
      <c r="F7" s="36"/>
      <c r="G7" s="37"/>
      <c r="H7" s="38">
        <v>-15791</v>
      </c>
      <c r="I7" s="41">
        <f>H7/$H$10</f>
        <v>-1.205067526059175E-2</v>
      </c>
      <c r="J7" s="38">
        <v>-13362</v>
      </c>
      <c r="K7" s="41">
        <f>J7/$J$10</f>
        <v>-1.5629075554567839E-2</v>
      </c>
      <c r="L7" s="38">
        <v>-13519</v>
      </c>
      <c r="M7" s="42">
        <f>L7/L$10</f>
        <v>-7.3888408226486912E-3</v>
      </c>
      <c r="N7" s="38">
        <f>-752-7790</f>
        <v>-8542</v>
      </c>
      <c r="O7" s="43">
        <f t="shared" ref="O7:O8" si="0">N7/N$10</f>
        <v>-5.5783324038289487E-3</v>
      </c>
      <c r="Y7" s="24"/>
      <c r="Z7" s="24"/>
      <c r="AA7" s="24"/>
      <c r="AB7" s="24"/>
      <c r="AC7" s="25"/>
    </row>
    <row r="8" spans="1:33" s="6" customFormat="1" ht="16" x14ac:dyDescent="0.2">
      <c r="A8" s="36"/>
      <c r="B8" s="36"/>
      <c r="C8" s="36"/>
      <c r="D8" s="36" t="s">
        <v>110</v>
      </c>
      <c r="E8" s="36"/>
      <c r="F8" s="36"/>
      <c r="G8" s="37"/>
      <c r="H8" s="38">
        <v>-15308</v>
      </c>
      <c r="I8" s="43">
        <f t="shared" ref="I8" si="1">H8/$H$10</f>
        <v>-1.1682080735174372E-2</v>
      </c>
      <c r="J8" s="38">
        <v>-5045</v>
      </c>
      <c r="K8" s="43">
        <f>J8/$J$10</f>
        <v>-5.9009643895221332E-3</v>
      </c>
      <c r="L8" s="38">
        <v>-7952</v>
      </c>
      <c r="M8" s="42">
        <f t="shared" ref="M8" si="2">L8/L$10</f>
        <v>-4.346184053680183E-3</v>
      </c>
      <c r="N8" s="38">
        <v>-22645</v>
      </c>
      <c r="O8" s="43">
        <f t="shared" si="0"/>
        <v>-1.4788262384067729E-2</v>
      </c>
      <c r="P8" s="15"/>
      <c r="Q8" s="8"/>
      <c r="R8" s="8"/>
      <c r="S8" s="8"/>
      <c r="T8" s="8"/>
      <c r="Y8" s="24"/>
      <c r="Z8" s="24"/>
      <c r="AA8" s="24"/>
      <c r="AB8" s="24"/>
      <c r="AC8" s="25"/>
      <c r="AD8" s="22"/>
      <c r="AE8" s="23"/>
      <c r="AF8" s="23"/>
      <c r="AG8" s="23"/>
    </row>
    <row r="9" spans="1:33" s="5" customFormat="1" ht="19" x14ac:dyDescent="0.35">
      <c r="A9" s="36"/>
      <c r="B9" s="36"/>
      <c r="C9" s="36"/>
      <c r="D9" s="36" t="s">
        <v>60</v>
      </c>
      <c r="E9" s="36"/>
      <c r="F9" s="36"/>
      <c r="G9" s="37"/>
      <c r="H9" s="44">
        <v>-50</v>
      </c>
      <c r="I9" s="41">
        <f>H9/$H$10</f>
        <v>-3.8156783169500827E-5</v>
      </c>
      <c r="J9" s="45">
        <f>-377</f>
        <v>-377</v>
      </c>
      <c r="K9" s="41">
        <f>J9/$H$10</f>
        <v>-2.8770214509803621E-4</v>
      </c>
      <c r="L9" s="45">
        <v>0</v>
      </c>
      <c r="M9" s="42">
        <f>L9/L$10</f>
        <v>0</v>
      </c>
      <c r="N9" s="45">
        <v>0</v>
      </c>
      <c r="O9" s="43">
        <f t="shared" ref="O9" si="3">N9/N$10</f>
        <v>0</v>
      </c>
      <c r="P9" s="15"/>
      <c r="Q9" s="8"/>
      <c r="R9" s="8"/>
      <c r="S9" s="8"/>
      <c r="T9" s="8"/>
      <c r="Y9" s="24"/>
      <c r="Z9" s="24"/>
      <c r="AA9" s="24"/>
      <c r="AB9" s="24"/>
      <c r="AC9" s="25"/>
      <c r="AD9" s="22"/>
      <c r="AE9" s="23"/>
      <c r="AF9" s="23"/>
      <c r="AG9" s="23"/>
    </row>
    <row r="10" spans="1:33" ht="16" x14ac:dyDescent="0.2">
      <c r="A10" s="36"/>
      <c r="B10" s="36"/>
      <c r="C10" s="36" t="s">
        <v>19</v>
      </c>
      <c r="D10" s="36"/>
      <c r="E10" s="36"/>
      <c r="F10" s="36"/>
      <c r="G10" s="103">
        <v>1</v>
      </c>
      <c r="H10" s="38">
        <f>SUM(H6:H9)</f>
        <v>1310383</v>
      </c>
      <c r="I10" s="41">
        <f>H10/$H$10</f>
        <v>1</v>
      </c>
      <c r="J10" s="38">
        <f>SUM(J6:J9)</f>
        <v>854945</v>
      </c>
      <c r="K10" s="41">
        <f>J10/$J$10</f>
        <v>1</v>
      </c>
      <c r="L10" s="38">
        <f>SUM(L6:L9)</f>
        <v>1829651</v>
      </c>
      <c r="M10" s="47">
        <f>L10/L$10</f>
        <v>1</v>
      </c>
      <c r="N10" s="38">
        <f>SUM(N6:N9)</f>
        <v>1531282</v>
      </c>
      <c r="O10" s="41">
        <f t="shared" ref="O10" si="4">N10/N$10</f>
        <v>1</v>
      </c>
      <c r="Q10" s="10"/>
      <c r="Y10" s="24"/>
      <c r="Z10" s="24"/>
      <c r="AA10" s="24"/>
      <c r="AB10" s="24"/>
      <c r="AC10" s="25"/>
    </row>
    <row r="11" spans="1:33" s="6" customFormat="1" ht="16" x14ac:dyDescent="0.2">
      <c r="A11" s="36"/>
      <c r="B11" s="36"/>
      <c r="C11" s="36"/>
      <c r="D11" s="36"/>
      <c r="E11" s="36"/>
      <c r="F11" s="36"/>
      <c r="G11" s="37"/>
      <c r="H11" s="38"/>
      <c r="I11" s="39"/>
      <c r="J11" s="38"/>
      <c r="K11" s="39"/>
      <c r="L11" s="38"/>
      <c r="M11" s="40"/>
      <c r="N11" s="38"/>
      <c r="O11" s="39"/>
      <c r="P11" s="15"/>
      <c r="Q11" s="10"/>
      <c r="R11" s="8"/>
      <c r="S11" s="8"/>
      <c r="T11" s="8"/>
      <c r="Y11" s="24"/>
      <c r="Z11" s="24"/>
      <c r="AA11" s="24"/>
      <c r="AB11" s="24"/>
      <c r="AC11" s="25"/>
      <c r="AD11" s="22"/>
      <c r="AE11" s="23"/>
      <c r="AF11" s="23"/>
      <c r="AG11" s="23"/>
    </row>
    <row r="12" spans="1:33" s="6" customFormat="1" ht="15.75" customHeight="1" x14ac:dyDescent="0.2">
      <c r="A12" s="36"/>
      <c r="B12" s="36"/>
      <c r="C12" s="36"/>
      <c r="D12" s="36"/>
      <c r="E12" s="36"/>
      <c r="F12" s="36"/>
      <c r="G12" s="37"/>
      <c r="H12" s="38"/>
      <c r="I12" s="39"/>
      <c r="J12" s="38"/>
      <c r="K12" s="39"/>
      <c r="L12" s="38"/>
      <c r="M12" s="40"/>
      <c r="N12" s="38"/>
      <c r="O12" s="39"/>
      <c r="P12" s="15"/>
      <c r="Q12" s="10"/>
      <c r="R12" s="8"/>
      <c r="S12" s="8"/>
      <c r="T12" s="8"/>
      <c r="Y12" s="24"/>
      <c r="Z12" s="24"/>
      <c r="AA12" s="24"/>
      <c r="AB12" s="24"/>
      <c r="AC12" s="25"/>
      <c r="AD12" s="22"/>
      <c r="AE12" s="23"/>
      <c r="AF12" s="23"/>
      <c r="AG12" s="23"/>
    </row>
    <row r="13" spans="1:33" ht="16" x14ac:dyDescent="0.2">
      <c r="A13" s="36"/>
      <c r="B13" s="36"/>
      <c r="C13" s="90" t="s">
        <v>83</v>
      </c>
      <c r="D13" s="90"/>
      <c r="E13" s="90"/>
      <c r="F13" s="90"/>
      <c r="G13" s="48" t="s">
        <v>108</v>
      </c>
      <c r="H13" s="49"/>
      <c r="I13" s="50"/>
      <c r="J13" s="49"/>
      <c r="K13" s="50"/>
      <c r="L13" s="49"/>
      <c r="M13" s="51"/>
      <c r="N13" s="49"/>
      <c r="O13" s="50"/>
      <c r="P13" s="16"/>
      <c r="Q13" s="11"/>
      <c r="R13" s="11"/>
      <c r="Y13" s="24"/>
      <c r="Z13" s="24"/>
      <c r="AA13" s="24"/>
      <c r="AB13" s="24"/>
      <c r="AC13" s="25"/>
    </row>
    <row r="14" spans="1:33" ht="16" hidden="1" x14ac:dyDescent="0.2">
      <c r="A14" s="36"/>
      <c r="B14" s="36"/>
      <c r="C14" s="36"/>
      <c r="D14" s="52" t="s">
        <v>2</v>
      </c>
      <c r="E14" s="36"/>
      <c r="F14" s="36"/>
      <c r="G14" s="53"/>
      <c r="H14" s="49"/>
      <c r="I14" s="50"/>
      <c r="J14" s="49"/>
      <c r="K14" s="50"/>
      <c r="L14" s="49"/>
      <c r="M14" s="51"/>
      <c r="N14" s="49"/>
      <c r="O14" s="50"/>
      <c r="P14" s="16"/>
      <c r="Q14" s="11"/>
      <c r="R14" s="11"/>
      <c r="Y14" s="24"/>
      <c r="Z14" s="24"/>
      <c r="AA14" s="24"/>
      <c r="AB14" s="24"/>
      <c r="AC14" s="25"/>
    </row>
    <row r="15" spans="1:33" ht="16" hidden="1" x14ac:dyDescent="0.2">
      <c r="A15" s="36"/>
      <c r="B15" s="36"/>
      <c r="C15" s="36"/>
      <c r="D15" s="36" t="s">
        <v>3</v>
      </c>
      <c r="E15" s="36"/>
      <c r="F15" s="36"/>
      <c r="G15" s="48"/>
      <c r="H15" s="49"/>
      <c r="I15" s="50"/>
      <c r="J15" s="49"/>
      <c r="K15" s="50"/>
      <c r="L15" s="49"/>
      <c r="M15" s="51"/>
      <c r="N15" s="49"/>
      <c r="O15" s="50"/>
      <c r="P15" s="16"/>
      <c r="Q15" s="11"/>
      <c r="R15" s="11"/>
      <c r="Y15" s="24"/>
      <c r="Z15" s="24"/>
      <c r="AA15" s="24"/>
      <c r="AB15" s="24"/>
      <c r="AC15" s="25"/>
    </row>
    <row r="16" spans="1:33" ht="16" x14ac:dyDescent="0.2">
      <c r="A16" s="36"/>
      <c r="B16" s="36"/>
      <c r="C16" s="36"/>
      <c r="D16" s="36" t="s">
        <v>37</v>
      </c>
      <c r="E16" s="36"/>
      <c r="F16" s="36"/>
      <c r="G16" s="48"/>
      <c r="H16" s="49"/>
      <c r="I16" s="50"/>
      <c r="J16" s="49"/>
      <c r="K16" s="50"/>
      <c r="L16" s="49"/>
      <c r="M16" s="51"/>
      <c r="N16" s="49"/>
      <c r="O16" s="50"/>
      <c r="P16" s="20"/>
      <c r="Q16" s="11"/>
      <c r="R16" s="11"/>
      <c r="Y16" s="24"/>
      <c r="Z16" s="24"/>
      <c r="AA16" s="24"/>
      <c r="AB16" s="24"/>
      <c r="AC16" s="25"/>
    </row>
    <row r="17" spans="1:33" ht="16" x14ac:dyDescent="0.2">
      <c r="A17" s="36"/>
      <c r="B17" s="36"/>
      <c r="C17" s="36"/>
      <c r="D17" s="36"/>
      <c r="E17" s="36" t="s">
        <v>42</v>
      </c>
      <c r="F17" s="36"/>
      <c r="G17" s="54">
        <v>0.06</v>
      </c>
      <c r="H17" s="49">
        <v>47293</v>
      </c>
      <c r="I17" s="43">
        <f t="shared" ref="I17:I48" si="5">H17/$H$10</f>
        <v>3.6090974928704049E-2</v>
      </c>
      <c r="J17" s="38">
        <v>68048</v>
      </c>
      <c r="K17" s="43">
        <f>J17/$J$10</f>
        <v>7.9593424138394861E-2</v>
      </c>
      <c r="L17" s="38">
        <v>137456</v>
      </c>
      <c r="M17" s="42">
        <f t="shared" ref="M17:M81" si="6">L17/L$10</f>
        <v>7.5126895785043155E-2</v>
      </c>
      <c r="N17" s="38">
        <f>278174-N22-N27</f>
        <v>59715</v>
      </c>
      <c r="O17" s="43">
        <f t="shared" ref="O17" si="7">N17/N$10</f>
        <v>3.8996736068209512E-2</v>
      </c>
      <c r="Q17" s="11"/>
      <c r="R17" s="11"/>
      <c r="Y17" s="24"/>
      <c r="Z17" s="24"/>
      <c r="AA17" s="24"/>
      <c r="AB17" s="24"/>
      <c r="AC17" s="25"/>
    </row>
    <row r="18" spans="1:33" ht="16" x14ac:dyDescent="0.2">
      <c r="A18" s="36"/>
      <c r="B18" s="36"/>
      <c r="C18" s="36"/>
      <c r="D18" s="55"/>
      <c r="E18" s="36" t="s">
        <v>57</v>
      </c>
      <c r="F18" s="36"/>
      <c r="G18" s="56" t="s">
        <v>66</v>
      </c>
      <c r="H18" s="49"/>
      <c r="I18" s="43">
        <f t="shared" si="5"/>
        <v>0</v>
      </c>
      <c r="J18" s="38"/>
      <c r="K18" s="43">
        <f>J18/$J$10</f>
        <v>0</v>
      </c>
      <c r="L18" s="38"/>
      <c r="M18" s="42">
        <f t="shared" si="6"/>
        <v>0</v>
      </c>
      <c r="N18" s="38">
        <v>2000</v>
      </c>
      <c r="O18" s="43">
        <f t="shared" ref="O18" si="8">N18/N$10</f>
        <v>1.3060951542563683E-3</v>
      </c>
      <c r="Q18" s="11"/>
      <c r="R18" s="11"/>
      <c r="Y18" s="24"/>
      <c r="Z18" s="24"/>
      <c r="AA18" s="24"/>
      <c r="AB18" s="24"/>
      <c r="AC18" s="25"/>
    </row>
    <row r="19" spans="1:33" s="6" customFormat="1" ht="16" x14ac:dyDescent="0.2">
      <c r="A19" s="36"/>
      <c r="B19" s="36"/>
      <c r="C19" s="36"/>
      <c r="D19" s="55"/>
      <c r="E19" s="36" t="s">
        <v>101</v>
      </c>
      <c r="F19" s="36"/>
      <c r="G19" s="54">
        <f>0.02/3</f>
        <v>6.6666666666666671E-3</v>
      </c>
      <c r="H19" s="49"/>
      <c r="I19" s="43">
        <f t="shared" si="5"/>
        <v>0</v>
      </c>
      <c r="J19" s="38"/>
      <c r="K19" s="43">
        <f>J19/$J$10</f>
        <v>0</v>
      </c>
      <c r="L19" s="38">
        <f>(L17/V$20)*V$21</f>
        <v>4427.5992690243711</v>
      </c>
      <c r="M19" s="42">
        <f t="shared" si="6"/>
        <v>2.4199146553219009E-3</v>
      </c>
      <c r="N19" s="38">
        <f>(25842*0.2)+760+8000+1867</f>
        <v>15795.400000000001</v>
      </c>
      <c r="O19" s="43">
        <f t="shared" ref="O19" si="9">N19/N$10</f>
        <v>1.031514769977052E-2</v>
      </c>
      <c r="P19" s="15"/>
      <c r="Q19" s="11">
        <f>25855+836</f>
        <v>26691</v>
      </c>
      <c r="R19" s="11" t="s">
        <v>85</v>
      </c>
      <c r="S19" s="8"/>
      <c r="T19" s="8">
        <f>14928+1329</f>
        <v>16257</v>
      </c>
      <c r="V19" s="6">
        <f>49403+2461+37981</f>
        <v>89845</v>
      </c>
      <c r="Y19" s="24"/>
      <c r="Z19" s="24"/>
      <c r="AA19" s="24"/>
      <c r="AB19" s="24"/>
      <c r="AC19" s="25"/>
      <c r="AD19" s="22"/>
      <c r="AE19" s="23"/>
      <c r="AF19" s="23"/>
      <c r="AG19" s="23"/>
    </row>
    <row r="20" spans="1:33" s="6" customFormat="1" ht="16" x14ac:dyDescent="0.2">
      <c r="A20" s="36"/>
      <c r="B20" s="36"/>
      <c r="C20" s="36"/>
      <c r="D20" s="55"/>
      <c r="E20" s="36" t="s">
        <v>82</v>
      </c>
      <c r="F20" s="36"/>
      <c r="G20" s="54">
        <f>0.03/3</f>
        <v>0.01</v>
      </c>
      <c r="H20" s="49">
        <f>H17/Q20*Q19</f>
        <v>4442.738302724847</v>
      </c>
      <c r="I20" s="43">
        <f t="shared" si="5"/>
        <v>3.3904120419181623E-3</v>
      </c>
      <c r="J20" s="49">
        <f>(J17/$T$20)*$T$19</f>
        <v>6105.3358867518418</v>
      </c>
      <c r="K20" s="43">
        <f>J20/$J$10</f>
        <v>7.1412031028333309E-3</v>
      </c>
      <c r="L20" s="49">
        <f>(L17/V$20)*V$19</f>
        <v>13259.921877516486</v>
      </c>
      <c r="M20" s="42">
        <f t="shared" si="6"/>
        <v>7.247241073579872E-3</v>
      </c>
      <c r="N20" s="49">
        <f>0.09*N17</f>
        <v>5374.3499999999995</v>
      </c>
      <c r="O20" s="43">
        <f t="shared" ref="O20" si="10">N20/N$10</f>
        <v>3.5097062461388558E-3</v>
      </c>
      <c r="P20" s="15"/>
      <c r="Q20" s="11">
        <f>H17+H22+H27</f>
        <v>284126</v>
      </c>
      <c r="R20" s="11"/>
      <c r="S20" s="8"/>
      <c r="T20" s="8">
        <f>68048+57701+55446</f>
        <v>181195</v>
      </c>
      <c r="V20" s="6">
        <f>403417+280986+246955</f>
        <v>931358</v>
      </c>
      <c r="Y20" s="24"/>
      <c r="Z20" s="24"/>
      <c r="AA20" s="24"/>
      <c r="AB20" s="24"/>
      <c r="AC20" s="25"/>
      <c r="AD20" s="22"/>
      <c r="AE20" s="23"/>
      <c r="AF20" s="23"/>
      <c r="AG20" s="23"/>
    </row>
    <row r="21" spans="1:33" s="6" customFormat="1" ht="16" x14ac:dyDescent="0.2">
      <c r="A21" s="36"/>
      <c r="B21" s="36"/>
      <c r="C21" s="36"/>
      <c r="D21" s="55" t="s">
        <v>38</v>
      </c>
      <c r="E21" s="36"/>
      <c r="F21" s="36"/>
      <c r="G21" s="54"/>
      <c r="H21" s="49"/>
      <c r="I21" s="43"/>
      <c r="J21" s="38"/>
      <c r="K21" s="43"/>
      <c r="L21" s="38"/>
      <c r="M21" s="42"/>
      <c r="N21" s="38"/>
      <c r="O21" s="43"/>
      <c r="P21" s="15"/>
      <c r="Q21" s="11"/>
      <c r="R21" s="11"/>
      <c r="S21" s="8"/>
      <c r="T21" s="8"/>
      <c r="V21" s="6">
        <v>30000</v>
      </c>
      <c r="Y21" s="24"/>
      <c r="Z21" s="24"/>
      <c r="AA21" s="24"/>
      <c r="AB21" s="24"/>
      <c r="AC21" s="25"/>
      <c r="AD21" s="22"/>
      <c r="AE21" s="23"/>
      <c r="AF21" s="23"/>
      <c r="AG21" s="23"/>
    </row>
    <row r="22" spans="1:33" s="6" customFormat="1" ht="16" x14ac:dyDescent="0.2">
      <c r="A22" s="36"/>
      <c r="B22" s="36"/>
      <c r="C22" s="36"/>
      <c r="D22" s="55"/>
      <c r="E22" s="36" t="s">
        <v>42</v>
      </c>
      <c r="F22" s="36"/>
      <c r="G22" s="54">
        <v>6.5000000000000002E-2</v>
      </c>
      <c r="H22" s="49">
        <v>125375</v>
      </c>
      <c r="I22" s="43">
        <f t="shared" si="5"/>
        <v>9.5678133797523324E-2</v>
      </c>
      <c r="J22" s="38">
        <v>57700</v>
      </c>
      <c r="K22" s="43">
        <f>J22/$J$10</f>
        <v>6.7489721561036095E-2</v>
      </c>
      <c r="L22" s="38">
        <v>151213</v>
      </c>
      <c r="M22" s="42">
        <f t="shared" si="6"/>
        <v>8.2645816060002694E-2</v>
      </c>
      <c r="N22" s="38">
        <f>123542+16664</f>
        <v>140206</v>
      </c>
      <c r="O22" s="43">
        <f t="shared" ref="O22" si="11">N22/N$10</f>
        <v>9.1561188598834178E-2</v>
      </c>
      <c r="P22" s="15"/>
      <c r="Q22" s="11"/>
      <c r="R22" s="11"/>
      <c r="S22" s="8"/>
      <c r="T22" s="8"/>
      <c r="Y22" s="24"/>
      <c r="Z22" s="24"/>
      <c r="AA22" s="24"/>
      <c r="AB22" s="24"/>
      <c r="AC22" s="25"/>
      <c r="AD22" s="22"/>
      <c r="AE22" s="23"/>
      <c r="AF22" s="23"/>
      <c r="AG22" s="23"/>
    </row>
    <row r="23" spans="1:33" s="6" customFormat="1" ht="16" x14ac:dyDescent="0.2">
      <c r="A23" s="36"/>
      <c r="B23" s="36"/>
      <c r="C23" s="36"/>
      <c r="D23" s="55"/>
      <c r="E23" s="36" t="s">
        <v>57</v>
      </c>
      <c r="F23" s="36"/>
      <c r="G23" s="56" t="s">
        <v>66</v>
      </c>
      <c r="H23" s="49"/>
      <c r="I23" s="43">
        <f t="shared" si="5"/>
        <v>0</v>
      </c>
      <c r="J23" s="38"/>
      <c r="K23" s="43">
        <f>J23/$J$10</f>
        <v>0</v>
      </c>
      <c r="L23" s="38"/>
      <c r="M23" s="42">
        <f t="shared" si="6"/>
        <v>0</v>
      </c>
      <c r="N23" s="38">
        <v>3400</v>
      </c>
      <c r="O23" s="43">
        <f t="shared" ref="O23" si="12">N23/N$10</f>
        <v>2.2203617622358258E-3</v>
      </c>
      <c r="P23" s="15"/>
      <c r="Q23" s="11"/>
      <c r="R23" s="11"/>
      <c r="S23" s="8"/>
      <c r="T23" s="8"/>
      <c r="Y23" s="24"/>
      <c r="Z23" s="24"/>
      <c r="AA23" s="24"/>
      <c r="AB23" s="24"/>
      <c r="AC23" s="25"/>
      <c r="AD23" s="22"/>
      <c r="AE23" s="23"/>
      <c r="AF23" s="23"/>
      <c r="AG23" s="23"/>
    </row>
    <row r="24" spans="1:33" s="6" customFormat="1" ht="16" x14ac:dyDescent="0.2">
      <c r="A24" s="36"/>
      <c r="B24" s="36"/>
      <c r="C24" s="36"/>
      <c r="D24" s="55"/>
      <c r="E24" s="36" t="s">
        <v>101</v>
      </c>
      <c r="F24" s="36"/>
      <c r="G24" s="54">
        <f>0.02/3</f>
        <v>6.6666666666666671E-3</v>
      </c>
      <c r="H24" s="57"/>
      <c r="I24" s="43">
        <f t="shared" si="5"/>
        <v>0</v>
      </c>
      <c r="J24" s="57"/>
      <c r="K24" s="43">
        <f>J24/$J$10</f>
        <v>0</v>
      </c>
      <c r="L24" s="38">
        <f>(L22/V$20)*V$21</f>
        <v>4870.7264016629479</v>
      </c>
      <c r="M24" s="42">
        <f t="shared" si="6"/>
        <v>2.6621068180013282E-3</v>
      </c>
      <c r="N24" s="38">
        <f>(25842*0.5)+2087+8000+1867</f>
        <v>24875</v>
      </c>
      <c r="O24" s="43">
        <f t="shared" ref="O24" si="13">N24/N$10</f>
        <v>1.6244558481063581E-2</v>
      </c>
      <c r="P24" s="15"/>
      <c r="Q24" s="11"/>
      <c r="R24" s="11"/>
      <c r="S24" s="8"/>
      <c r="T24" s="8"/>
      <c r="Y24" s="24"/>
      <c r="Z24" s="24"/>
      <c r="AA24" s="24"/>
      <c r="AB24" s="24"/>
      <c r="AC24" s="25"/>
      <c r="AD24" s="22"/>
      <c r="AE24" s="23"/>
      <c r="AF24" s="23"/>
      <c r="AG24" s="23"/>
    </row>
    <row r="25" spans="1:33" s="6" customFormat="1" ht="16" x14ac:dyDescent="0.2">
      <c r="A25" s="36"/>
      <c r="B25" s="36"/>
      <c r="C25" s="36"/>
      <c r="D25" s="55"/>
      <c r="E25" s="36" t="s">
        <v>82</v>
      </c>
      <c r="F25" s="36"/>
      <c r="G25" s="54">
        <f>0.03/3</f>
        <v>0.01</v>
      </c>
      <c r="H25" s="49">
        <f>H22/Q20*Q19</f>
        <v>11777.81732400414</v>
      </c>
      <c r="I25" s="43">
        <f t="shared" si="5"/>
        <v>8.9880724368403275E-3</v>
      </c>
      <c r="J25" s="49">
        <f>(J22/$T$20)*$T$19</f>
        <v>5176.9027842931646</v>
      </c>
      <c r="K25" s="43">
        <f>J25/$J$10</f>
        <v>6.0552465764384432E-3</v>
      </c>
      <c r="L25" s="49">
        <f>(L22/V$20)*V$19</f>
        <v>14587.013785246918</v>
      </c>
      <c r="M25" s="42">
        <f t="shared" si="6"/>
        <v>7.9725662354443103E-3</v>
      </c>
      <c r="N25" s="49">
        <f>0.09*N22</f>
        <v>12618.539999999999</v>
      </c>
      <c r="O25" s="43">
        <f t="shared" ref="O25" si="14">N25/N$10</f>
        <v>8.2405069738950756E-3</v>
      </c>
      <c r="P25" s="15"/>
      <c r="Q25" s="11"/>
      <c r="R25" s="11"/>
      <c r="S25" s="8"/>
      <c r="T25" s="8"/>
      <c r="Y25" s="24"/>
      <c r="Z25" s="24"/>
      <c r="AA25" s="24"/>
      <c r="AB25" s="24"/>
      <c r="AC25" s="25"/>
      <c r="AD25" s="22"/>
      <c r="AE25" s="23"/>
      <c r="AF25" s="23"/>
      <c r="AG25" s="23"/>
    </row>
    <row r="26" spans="1:33" s="6" customFormat="1" ht="16" x14ac:dyDescent="0.2">
      <c r="A26" s="36"/>
      <c r="B26" s="36"/>
      <c r="C26" s="36"/>
      <c r="D26" s="55" t="s">
        <v>56</v>
      </c>
      <c r="E26" s="36"/>
      <c r="F26" s="36"/>
      <c r="G26" s="54"/>
      <c r="H26" s="49"/>
      <c r="I26" s="43"/>
      <c r="J26" s="38"/>
      <c r="K26" s="43"/>
      <c r="L26" s="38"/>
      <c r="M26" s="42"/>
      <c r="N26" s="38"/>
      <c r="O26" s="43"/>
      <c r="P26" s="15"/>
      <c r="Q26" s="11"/>
      <c r="R26" s="11"/>
      <c r="S26" s="8"/>
      <c r="T26" s="8"/>
      <c r="Y26" s="24"/>
      <c r="Z26" s="24"/>
      <c r="AA26" s="24"/>
      <c r="AB26" s="24"/>
      <c r="AC26" s="25"/>
      <c r="AD26" s="22"/>
      <c r="AE26" s="23"/>
      <c r="AF26" s="23"/>
      <c r="AG26" s="23"/>
    </row>
    <row r="27" spans="1:33" s="6" customFormat="1" ht="16" x14ac:dyDescent="0.2">
      <c r="A27" s="36"/>
      <c r="B27" s="36"/>
      <c r="C27" s="36"/>
      <c r="D27" s="55"/>
      <c r="E27" s="36" t="s">
        <v>42</v>
      </c>
      <c r="F27" s="36"/>
      <c r="G27" s="54">
        <v>0.06</v>
      </c>
      <c r="H27" s="49">
        <v>111458</v>
      </c>
      <c r="I27" s="43">
        <f t="shared" si="5"/>
        <v>8.5057574770124461E-2</v>
      </c>
      <c r="J27" s="38">
        <v>55446</v>
      </c>
      <c r="K27" s="43">
        <f>J27/$J$10</f>
        <v>6.4853294656381399E-2</v>
      </c>
      <c r="L27" s="38">
        <f>403417-L17-L22</f>
        <v>114748</v>
      </c>
      <c r="M27" s="42">
        <f t="shared" si="6"/>
        <v>6.2715785688090248E-2</v>
      </c>
      <c r="N27" s="38">
        <v>78253</v>
      </c>
      <c r="O27" s="43">
        <f t="shared" ref="O27" si="15">N27/N$10</f>
        <v>5.1102932053011793E-2</v>
      </c>
      <c r="P27" s="15"/>
      <c r="Q27" s="11"/>
      <c r="R27" s="11"/>
      <c r="S27" s="8"/>
      <c r="T27" s="8"/>
      <c r="Y27" s="24"/>
      <c r="Z27" s="24"/>
      <c r="AA27" s="24"/>
      <c r="AB27" s="24"/>
      <c r="AC27" s="25"/>
      <c r="AD27" s="22"/>
      <c r="AE27" s="23"/>
      <c r="AF27" s="23"/>
      <c r="AG27" s="23"/>
    </row>
    <row r="28" spans="1:33" s="6" customFormat="1" ht="16" x14ac:dyDescent="0.2">
      <c r="A28" s="36"/>
      <c r="B28" s="36"/>
      <c r="C28" s="36"/>
      <c r="D28" s="55"/>
      <c r="E28" s="36" t="s">
        <v>57</v>
      </c>
      <c r="F28" s="36"/>
      <c r="G28" s="56" t="s">
        <v>66</v>
      </c>
      <c r="H28" s="49"/>
      <c r="I28" s="43">
        <f t="shared" si="5"/>
        <v>0</v>
      </c>
      <c r="J28" s="38"/>
      <c r="K28" s="43">
        <f>J28/$J$10</f>
        <v>0</v>
      </c>
      <c r="L28" s="38"/>
      <c r="M28" s="42">
        <f t="shared" si="6"/>
        <v>0</v>
      </c>
      <c r="N28" s="38">
        <v>1000</v>
      </c>
      <c r="O28" s="43">
        <f t="shared" ref="O28" si="16">N28/N$10</f>
        <v>6.5304757712818413E-4</v>
      </c>
      <c r="P28" s="15"/>
      <c r="Q28" s="11"/>
      <c r="R28" s="11"/>
      <c r="S28" s="8"/>
      <c r="T28" s="8"/>
      <c r="Y28" s="24"/>
      <c r="Z28" s="24"/>
      <c r="AA28" s="24"/>
      <c r="AB28" s="24"/>
      <c r="AC28" s="25"/>
      <c r="AD28" s="22"/>
      <c r="AE28" s="23"/>
      <c r="AF28" s="23"/>
      <c r="AG28" s="23"/>
    </row>
    <row r="29" spans="1:33" s="6" customFormat="1" ht="16" x14ac:dyDescent="0.2">
      <c r="A29" s="36"/>
      <c r="B29" s="36"/>
      <c r="C29" s="36"/>
      <c r="D29" s="55"/>
      <c r="E29" s="36" t="s">
        <v>101</v>
      </c>
      <c r="F29" s="36"/>
      <c r="G29" s="54">
        <f>0.02/3</f>
        <v>6.6666666666666671E-3</v>
      </c>
      <c r="H29" s="49"/>
      <c r="I29" s="43">
        <f t="shared" si="5"/>
        <v>0</v>
      </c>
      <c r="J29" s="38"/>
      <c r="K29" s="43">
        <f>J29/$J$10</f>
        <v>0</v>
      </c>
      <c r="L29" s="38">
        <f>(L27/V$20)*V$21</f>
        <v>3696.1512114568191</v>
      </c>
      <c r="M29" s="42">
        <f t="shared" si="6"/>
        <v>2.0201400220352509E-3</v>
      </c>
      <c r="N29" s="38">
        <f>(25842*0.3)+8000+1867</f>
        <v>17619.599999999999</v>
      </c>
      <c r="O29" s="43">
        <f t="shared" ref="O29" si="17">N29/N$10</f>
        <v>1.1506437089967752E-2</v>
      </c>
      <c r="P29" s="15"/>
      <c r="Q29" s="11"/>
      <c r="R29" s="11"/>
      <c r="S29" s="8"/>
      <c r="T29" s="8"/>
      <c r="Y29" s="24"/>
      <c r="Z29" s="24"/>
      <c r="AA29" s="24"/>
      <c r="AB29" s="24"/>
      <c r="AC29" s="25"/>
      <c r="AD29" s="22"/>
      <c r="AE29" s="23"/>
      <c r="AF29" s="23"/>
      <c r="AG29" s="23"/>
    </row>
    <row r="30" spans="1:33" s="6" customFormat="1" ht="16" x14ac:dyDescent="0.2">
      <c r="A30" s="36"/>
      <c r="B30" s="36"/>
      <c r="C30" s="36"/>
      <c r="D30" s="55"/>
      <c r="E30" s="36" t="s">
        <v>82</v>
      </c>
      <c r="F30" s="36"/>
      <c r="G30" s="54">
        <f>0.03/3</f>
        <v>0.01</v>
      </c>
      <c r="H30" s="49">
        <f>H27/Q20*Q19</f>
        <v>10470.444373271013</v>
      </c>
      <c r="I30" s="43">
        <f t="shared" si="5"/>
        <v>7.9903695127844405E-3</v>
      </c>
      <c r="J30" s="49">
        <f>(J27/$T$20)*$T$19</f>
        <v>4974.6716079362013</v>
      </c>
      <c r="K30" s="43">
        <f>J30/$J$10</f>
        <v>5.8187036685824253E-3</v>
      </c>
      <c r="L30" s="49">
        <f>(L27/V$20)*V$19</f>
        <v>11069.356853111263</v>
      </c>
      <c r="M30" s="42">
        <f t="shared" si="6"/>
        <v>6.0499826759919037E-3</v>
      </c>
      <c r="N30" s="49">
        <f>0.09*N27</f>
        <v>7042.7699999999995</v>
      </c>
      <c r="O30" s="43">
        <f t="shared" ref="O30" si="18">N30/N$10</f>
        <v>4.5992638847710604E-3</v>
      </c>
      <c r="P30" s="15"/>
      <c r="Q30" s="11"/>
      <c r="R30" s="11"/>
      <c r="S30" s="8"/>
      <c r="T30" s="8"/>
      <c r="Y30" s="24"/>
      <c r="Z30" s="24"/>
      <c r="AA30" s="24"/>
      <c r="AB30" s="24"/>
      <c r="AC30" s="25"/>
      <c r="AD30" s="22"/>
      <c r="AE30" s="23"/>
      <c r="AF30" s="23"/>
      <c r="AG30" s="23"/>
    </row>
    <row r="31" spans="1:33" s="6" customFormat="1" ht="19" x14ac:dyDescent="0.35">
      <c r="A31" s="36"/>
      <c r="B31" s="36"/>
      <c r="C31" s="36"/>
      <c r="D31" s="55"/>
      <c r="E31" s="36"/>
      <c r="F31" s="36"/>
      <c r="G31" s="54"/>
      <c r="H31" s="58"/>
      <c r="I31" s="100"/>
      <c r="J31" s="58"/>
      <c r="K31" s="100"/>
      <c r="L31" s="58"/>
      <c r="M31" s="101"/>
      <c r="N31" s="58"/>
      <c r="O31" s="100"/>
      <c r="P31" s="15"/>
      <c r="Q31" s="11"/>
      <c r="R31" s="11"/>
      <c r="S31" s="8"/>
      <c r="T31" s="8"/>
      <c r="Y31" s="24"/>
      <c r="Z31" s="24"/>
      <c r="AA31" s="24"/>
      <c r="AB31" s="24"/>
      <c r="AC31" s="25"/>
      <c r="AD31" s="22"/>
      <c r="AE31" s="23"/>
      <c r="AF31" s="23"/>
      <c r="AG31" s="23"/>
    </row>
    <row r="32" spans="1:33" s="6" customFormat="1" ht="19" x14ac:dyDescent="0.35">
      <c r="A32" s="36"/>
      <c r="B32" s="36"/>
      <c r="C32" s="36"/>
      <c r="D32" s="55"/>
      <c r="E32" s="36" t="s">
        <v>89</v>
      </c>
      <c r="F32" s="36"/>
      <c r="G32" s="37"/>
      <c r="H32" s="45">
        <v>1841</v>
      </c>
      <c r="I32" s="100">
        <f t="shared" ref="I32" si="19">H32/$H$10</f>
        <v>1.4049327563010203E-3</v>
      </c>
      <c r="J32" s="45">
        <v>10227</v>
      </c>
      <c r="K32" s="100">
        <f t="shared" ref="K32" si="20">J32/$J$10</f>
        <v>1.1962173005281041E-2</v>
      </c>
      <c r="L32" s="45">
        <v>26847</v>
      </c>
      <c r="M32" s="101">
        <f t="shared" ref="M32" si="21">L32/L$10</f>
        <v>1.4673290152056321E-2</v>
      </c>
      <c r="N32" s="45">
        <v>24609</v>
      </c>
      <c r="O32" s="100">
        <f t="shared" ref="O32" si="22">N32/N$10</f>
        <v>1.6070847825547484E-2</v>
      </c>
      <c r="P32" s="15"/>
      <c r="Q32" s="11"/>
      <c r="R32" s="11"/>
      <c r="S32" s="8"/>
      <c r="T32" s="8"/>
      <c r="Y32" s="24"/>
      <c r="Z32" s="24"/>
      <c r="AA32" s="24"/>
      <c r="AB32" s="24"/>
      <c r="AC32" s="25"/>
      <c r="AD32" s="22"/>
      <c r="AE32" s="23"/>
      <c r="AF32" s="23"/>
      <c r="AG32" s="23"/>
    </row>
    <row r="33" spans="1:33" s="6" customFormat="1" ht="16" x14ac:dyDescent="0.2">
      <c r="A33" s="36"/>
      <c r="B33" s="36"/>
      <c r="C33" s="36" t="s">
        <v>58</v>
      </c>
      <c r="D33" s="55"/>
      <c r="E33" s="36"/>
      <c r="F33" s="36"/>
      <c r="G33" s="46">
        <f>SUM(G17:G30)</f>
        <v>0.23499999999999999</v>
      </c>
      <c r="H33" s="38">
        <f>SUM(H19:H32)</f>
        <v>265365</v>
      </c>
      <c r="I33" s="59">
        <f t="shared" si="5"/>
        <v>0.20250949531549173</v>
      </c>
      <c r="J33" s="38">
        <f>SUM(J17:J32)</f>
        <v>207677.9102789812</v>
      </c>
      <c r="K33" s="59">
        <f>J33/$J$10</f>
        <v>0.2429137667089476</v>
      </c>
      <c r="L33" s="38">
        <f>SUM(L17:L32)</f>
        <v>482174.76939801878</v>
      </c>
      <c r="M33" s="94">
        <f t="shared" si="6"/>
        <v>0.26353373916556699</v>
      </c>
      <c r="N33" s="38">
        <f>SUM(N17:N32)</f>
        <v>392508.66</v>
      </c>
      <c r="O33" s="95">
        <f t="shared" ref="O33" si="23">N33/N$10</f>
        <v>0.25632682941483015</v>
      </c>
      <c r="P33" s="17"/>
      <c r="Q33" s="8"/>
      <c r="R33" s="8"/>
      <c r="S33" s="8"/>
      <c r="T33" s="8"/>
      <c r="Y33" s="24"/>
      <c r="Z33" s="24"/>
      <c r="AA33" s="24"/>
      <c r="AB33" s="24"/>
      <c r="AC33" s="25"/>
      <c r="AD33" s="22"/>
      <c r="AE33" s="23"/>
      <c r="AF33" s="23"/>
      <c r="AG33" s="23"/>
    </row>
    <row r="34" spans="1:33" s="6" customFormat="1" ht="14.25" customHeight="1" x14ac:dyDescent="0.2">
      <c r="A34" s="36"/>
      <c r="B34" s="36"/>
      <c r="C34" s="36"/>
      <c r="D34" s="55"/>
      <c r="E34" s="36"/>
      <c r="F34" s="36"/>
      <c r="G34" s="37"/>
      <c r="H34" s="38"/>
      <c r="I34" s="43"/>
      <c r="J34" s="38"/>
      <c r="K34" s="43"/>
      <c r="L34" s="38"/>
      <c r="M34" s="42"/>
      <c r="N34" s="38"/>
      <c r="O34" s="43"/>
      <c r="P34" s="15"/>
      <c r="Q34" s="8"/>
      <c r="R34" s="8"/>
      <c r="S34" s="8"/>
      <c r="T34" s="8"/>
      <c r="Y34" s="24"/>
      <c r="Z34" s="24"/>
      <c r="AA34" s="24"/>
      <c r="AB34" s="24"/>
      <c r="AC34" s="25"/>
      <c r="AD34" s="22"/>
      <c r="AE34" s="23"/>
      <c r="AF34" s="23"/>
      <c r="AG34" s="23"/>
    </row>
    <row r="35" spans="1:33" s="6" customFormat="1" ht="16" x14ac:dyDescent="0.2">
      <c r="A35" s="36"/>
      <c r="B35" s="36"/>
      <c r="C35" s="89" t="s">
        <v>34</v>
      </c>
      <c r="D35" s="91"/>
      <c r="E35" s="90"/>
      <c r="F35" s="90"/>
      <c r="G35" s="63" t="s">
        <v>61</v>
      </c>
      <c r="H35" s="38"/>
      <c r="I35" s="43"/>
      <c r="J35" s="38"/>
      <c r="K35" s="43"/>
      <c r="L35" s="38"/>
      <c r="M35" s="42"/>
      <c r="N35" s="38"/>
      <c r="O35" s="43"/>
      <c r="P35" s="15"/>
      <c r="Q35" s="8"/>
      <c r="R35" s="8"/>
      <c r="S35" s="8"/>
      <c r="T35" s="8"/>
      <c r="Y35" s="24"/>
      <c r="Z35" s="24"/>
      <c r="AA35" s="24"/>
      <c r="AB35" s="24"/>
      <c r="AC35" s="25"/>
      <c r="AD35" s="22"/>
      <c r="AE35" s="23"/>
      <c r="AF35" s="23"/>
      <c r="AG35" s="23"/>
    </row>
    <row r="36" spans="1:33" ht="16" x14ac:dyDescent="0.2">
      <c r="A36" s="36"/>
      <c r="B36" s="36"/>
      <c r="C36" s="36"/>
      <c r="D36" s="36" t="s">
        <v>29</v>
      </c>
      <c r="E36" s="36"/>
      <c r="F36" s="36"/>
      <c r="G36" s="34" t="s">
        <v>72</v>
      </c>
      <c r="H36" s="38"/>
      <c r="I36" s="43"/>
      <c r="J36" s="38"/>
      <c r="K36" s="43"/>
      <c r="L36" s="38"/>
      <c r="M36" s="42"/>
      <c r="N36" s="38"/>
      <c r="O36" s="43"/>
      <c r="Y36" s="24"/>
      <c r="Z36" s="24"/>
      <c r="AA36" s="24"/>
      <c r="AB36" s="24"/>
      <c r="AC36" s="25"/>
    </row>
    <row r="37" spans="1:33" ht="30" hidden="1" customHeight="1" x14ac:dyDescent="0.2">
      <c r="A37" s="36"/>
      <c r="B37" s="36"/>
      <c r="C37" s="36"/>
      <c r="D37" s="36"/>
      <c r="E37" s="36" t="s">
        <v>4</v>
      </c>
      <c r="F37" s="36"/>
      <c r="G37" s="64"/>
      <c r="H37" s="38"/>
      <c r="I37" s="43">
        <f t="shared" si="5"/>
        <v>0</v>
      </c>
      <c r="J37" s="38"/>
      <c r="K37" s="43">
        <f t="shared" ref="K37:K58" si="24">J37/$J$10</f>
        <v>0</v>
      </c>
      <c r="L37" s="38"/>
      <c r="M37" s="42">
        <f t="shared" si="6"/>
        <v>0</v>
      </c>
      <c r="N37" s="38"/>
      <c r="O37" s="43">
        <f t="shared" ref="O37" si="25">N37/N$10</f>
        <v>0</v>
      </c>
      <c r="Q37" s="10" t="s">
        <v>1</v>
      </c>
      <c r="Y37" s="24"/>
      <c r="Z37" s="24"/>
      <c r="AA37" s="24"/>
      <c r="AB37" s="24"/>
      <c r="AC37" s="25"/>
    </row>
    <row r="38" spans="1:33" ht="30" hidden="1" customHeight="1" x14ac:dyDescent="0.2">
      <c r="A38" s="36"/>
      <c r="B38" s="36"/>
      <c r="C38" s="36"/>
      <c r="D38" s="36"/>
      <c r="E38" s="36" t="s">
        <v>5</v>
      </c>
      <c r="F38" s="36"/>
      <c r="G38" s="64"/>
      <c r="H38" s="38"/>
      <c r="I38" s="43">
        <f t="shared" si="5"/>
        <v>0</v>
      </c>
      <c r="J38" s="38"/>
      <c r="K38" s="43">
        <f t="shared" si="24"/>
        <v>0</v>
      </c>
      <c r="L38" s="38"/>
      <c r="M38" s="42">
        <f t="shared" si="6"/>
        <v>0</v>
      </c>
      <c r="N38" s="38"/>
      <c r="O38" s="43">
        <f t="shared" ref="O38" si="26">N38/N$10</f>
        <v>0</v>
      </c>
      <c r="Y38" s="24"/>
      <c r="Z38" s="24"/>
      <c r="AA38" s="24"/>
      <c r="AB38" s="24"/>
      <c r="AC38" s="25"/>
    </row>
    <row r="39" spans="1:33" ht="16" hidden="1" x14ac:dyDescent="0.2">
      <c r="A39" s="36"/>
      <c r="B39" s="36"/>
      <c r="C39" s="36"/>
      <c r="D39" s="36"/>
      <c r="E39" s="36"/>
      <c r="F39" s="36" t="s">
        <v>6</v>
      </c>
      <c r="G39" s="64"/>
      <c r="H39" s="38"/>
      <c r="I39" s="43">
        <f t="shared" si="5"/>
        <v>0</v>
      </c>
      <c r="J39" s="38"/>
      <c r="K39" s="43">
        <f t="shared" si="24"/>
        <v>0</v>
      </c>
      <c r="L39" s="38"/>
      <c r="M39" s="42">
        <f t="shared" si="6"/>
        <v>0</v>
      </c>
      <c r="N39" s="38"/>
      <c r="O39" s="43">
        <f t="shared" ref="O39" si="27">N39/N$10</f>
        <v>0</v>
      </c>
      <c r="Y39" s="24"/>
      <c r="Z39" s="24"/>
      <c r="AA39" s="24"/>
      <c r="AB39" s="24"/>
      <c r="AC39" s="25"/>
    </row>
    <row r="40" spans="1:33" ht="16" hidden="1" x14ac:dyDescent="0.2">
      <c r="A40" s="36"/>
      <c r="B40" s="36"/>
      <c r="C40" s="36"/>
      <c r="D40" s="36"/>
      <c r="E40" s="36"/>
      <c r="F40" s="36" t="s">
        <v>7</v>
      </c>
      <c r="G40" s="64"/>
      <c r="H40" s="38"/>
      <c r="I40" s="43">
        <f t="shared" si="5"/>
        <v>0</v>
      </c>
      <c r="J40" s="38"/>
      <c r="K40" s="43">
        <f t="shared" si="24"/>
        <v>0</v>
      </c>
      <c r="L40" s="38"/>
      <c r="M40" s="42">
        <f t="shared" si="6"/>
        <v>0</v>
      </c>
      <c r="N40" s="38"/>
      <c r="O40" s="43">
        <f t="shared" ref="O40" si="28">N40/N$10</f>
        <v>0</v>
      </c>
      <c r="Y40" s="24"/>
      <c r="Z40" s="24"/>
      <c r="AA40" s="24"/>
      <c r="AB40" s="24"/>
      <c r="AC40" s="25"/>
    </row>
    <row r="41" spans="1:33" ht="16" hidden="1" x14ac:dyDescent="0.2">
      <c r="A41" s="36"/>
      <c r="B41" s="36"/>
      <c r="C41" s="36"/>
      <c r="D41" s="36"/>
      <c r="E41" s="36"/>
      <c r="F41" s="36" t="s">
        <v>8</v>
      </c>
      <c r="G41" s="64"/>
      <c r="H41" s="38"/>
      <c r="I41" s="43">
        <f t="shared" si="5"/>
        <v>0</v>
      </c>
      <c r="J41" s="38"/>
      <c r="K41" s="43">
        <f t="shared" si="24"/>
        <v>0</v>
      </c>
      <c r="L41" s="38"/>
      <c r="M41" s="42">
        <f t="shared" si="6"/>
        <v>0</v>
      </c>
      <c r="N41" s="38"/>
      <c r="O41" s="43">
        <f t="shared" ref="O41" si="29">N41/N$10</f>
        <v>0</v>
      </c>
      <c r="Y41" s="24"/>
      <c r="Z41" s="24"/>
      <c r="AA41" s="24"/>
      <c r="AB41" s="24"/>
      <c r="AC41" s="25"/>
    </row>
    <row r="42" spans="1:33" ht="16" hidden="1" x14ac:dyDescent="0.2">
      <c r="A42" s="36"/>
      <c r="B42" s="36"/>
      <c r="C42" s="36"/>
      <c r="D42" s="36"/>
      <c r="E42" s="36"/>
      <c r="F42" s="36" t="s">
        <v>9</v>
      </c>
      <c r="G42" s="64"/>
      <c r="H42" s="38"/>
      <c r="I42" s="43">
        <f t="shared" si="5"/>
        <v>0</v>
      </c>
      <c r="J42" s="38"/>
      <c r="K42" s="43">
        <f t="shared" si="24"/>
        <v>0</v>
      </c>
      <c r="L42" s="38"/>
      <c r="M42" s="42">
        <f t="shared" si="6"/>
        <v>0</v>
      </c>
      <c r="N42" s="38"/>
      <c r="O42" s="43">
        <f t="shared" ref="O42" si="30">N42/N$10</f>
        <v>0</v>
      </c>
      <c r="Y42" s="24"/>
      <c r="Z42" s="24"/>
      <c r="AA42" s="24"/>
      <c r="AB42" s="24"/>
      <c r="AC42" s="25"/>
    </row>
    <row r="43" spans="1:33" ht="16" hidden="1" x14ac:dyDescent="0.2">
      <c r="A43" s="36"/>
      <c r="B43" s="36"/>
      <c r="C43" s="36"/>
      <c r="D43" s="36"/>
      <c r="E43" s="36" t="s">
        <v>10</v>
      </c>
      <c r="F43" s="36"/>
      <c r="G43" s="64"/>
      <c r="H43" s="38"/>
      <c r="I43" s="43">
        <f t="shared" si="5"/>
        <v>0</v>
      </c>
      <c r="J43" s="38"/>
      <c r="K43" s="43">
        <f t="shared" si="24"/>
        <v>0</v>
      </c>
      <c r="L43" s="38"/>
      <c r="M43" s="42">
        <f t="shared" si="6"/>
        <v>0</v>
      </c>
      <c r="N43" s="38"/>
      <c r="O43" s="43">
        <f t="shared" ref="O43" si="31">N43/N$10</f>
        <v>0</v>
      </c>
      <c r="Y43" s="24"/>
      <c r="Z43" s="24"/>
      <c r="AA43" s="24"/>
      <c r="AB43" s="24"/>
      <c r="AC43" s="25"/>
    </row>
    <row r="44" spans="1:33" ht="16" hidden="1" x14ac:dyDescent="0.2">
      <c r="A44" s="36"/>
      <c r="B44" s="36"/>
      <c r="C44" s="36"/>
      <c r="D44" s="36"/>
      <c r="E44" s="36" t="s">
        <v>11</v>
      </c>
      <c r="F44" s="36"/>
      <c r="G44" s="64"/>
      <c r="H44" s="38"/>
      <c r="I44" s="43">
        <f t="shared" si="5"/>
        <v>0</v>
      </c>
      <c r="J44" s="38"/>
      <c r="K44" s="43">
        <f t="shared" si="24"/>
        <v>0</v>
      </c>
      <c r="L44" s="38"/>
      <c r="M44" s="42">
        <f t="shared" si="6"/>
        <v>0</v>
      </c>
      <c r="N44" s="38"/>
      <c r="O44" s="43">
        <f t="shared" ref="O44" si="32">N44/N$10</f>
        <v>0</v>
      </c>
      <c r="Y44" s="24"/>
      <c r="Z44" s="24"/>
      <c r="AA44" s="24"/>
      <c r="AB44" s="24"/>
      <c r="AC44" s="25"/>
    </row>
    <row r="45" spans="1:33" ht="16" hidden="1" x14ac:dyDescent="0.2">
      <c r="A45" s="36"/>
      <c r="B45" s="36"/>
      <c r="C45" s="36"/>
      <c r="D45" s="36"/>
      <c r="E45" s="36" t="s">
        <v>12</v>
      </c>
      <c r="F45" s="36"/>
      <c r="G45" s="64"/>
      <c r="H45" s="38"/>
      <c r="I45" s="43">
        <f t="shared" si="5"/>
        <v>0</v>
      </c>
      <c r="J45" s="38"/>
      <c r="K45" s="43">
        <f t="shared" si="24"/>
        <v>0</v>
      </c>
      <c r="L45" s="38"/>
      <c r="M45" s="42">
        <f t="shared" si="6"/>
        <v>0</v>
      </c>
      <c r="N45" s="38"/>
      <c r="O45" s="43">
        <f t="shared" ref="O45" si="33">N45/N$10</f>
        <v>0</v>
      </c>
      <c r="Y45" s="24"/>
      <c r="Z45" s="24"/>
      <c r="AA45" s="24"/>
      <c r="AB45" s="24"/>
      <c r="AC45" s="25"/>
    </row>
    <row r="46" spans="1:33" ht="16" hidden="1" x14ac:dyDescent="0.2">
      <c r="A46" s="36"/>
      <c r="B46" s="36"/>
      <c r="C46" s="36"/>
      <c r="D46" s="36"/>
      <c r="E46" s="36" t="s">
        <v>13</v>
      </c>
      <c r="F46" s="36"/>
      <c r="G46" s="64"/>
      <c r="H46" s="38"/>
      <c r="I46" s="43">
        <f t="shared" si="5"/>
        <v>0</v>
      </c>
      <c r="J46" s="38"/>
      <c r="K46" s="43">
        <f t="shared" si="24"/>
        <v>0</v>
      </c>
      <c r="L46" s="38"/>
      <c r="M46" s="42">
        <f t="shared" si="6"/>
        <v>0</v>
      </c>
      <c r="N46" s="38"/>
      <c r="O46" s="43">
        <f t="shared" ref="O46" si="34">N46/N$10</f>
        <v>0</v>
      </c>
      <c r="Y46" s="24"/>
      <c r="Z46" s="24"/>
      <c r="AA46" s="24"/>
      <c r="AB46" s="24"/>
      <c r="AC46" s="25"/>
    </row>
    <row r="47" spans="1:33" ht="16" hidden="1" x14ac:dyDescent="0.2">
      <c r="A47" s="36"/>
      <c r="B47" s="36"/>
      <c r="C47" s="36"/>
      <c r="D47" s="36"/>
      <c r="E47" s="36" t="s">
        <v>14</v>
      </c>
      <c r="F47" s="36"/>
      <c r="G47" s="64"/>
      <c r="H47" s="38"/>
      <c r="I47" s="43">
        <f t="shared" si="5"/>
        <v>0</v>
      </c>
      <c r="J47" s="38"/>
      <c r="K47" s="43">
        <f t="shared" si="24"/>
        <v>0</v>
      </c>
      <c r="L47" s="38"/>
      <c r="M47" s="42">
        <f t="shared" si="6"/>
        <v>0</v>
      </c>
      <c r="N47" s="38"/>
      <c r="O47" s="43">
        <f t="shared" ref="O47" si="35">N47/N$10</f>
        <v>0</v>
      </c>
      <c r="Y47" s="24"/>
      <c r="Z47" s="24"/>
      <c r="AA47" s="24"/>
      <c r="AB47" s="24"/>
      <c r="AC47" s="25"/>
    </row>
    <row r="48" spans="1:33" ht="16" hidden="1" x14ac:dyDescent="0.2">
      <c r="A48" s="36"/>
      <c r="B48" s="36"/>
      <c r="C48" s="36"/>
      <c r="D48" s="36" t="s">
        <v>15</v>
      </c>
      <c r="E48" s="36"/>
      <c r="F48" s="36"/>
      <c r="G48" s="64"/>
      <c r="H48" s="38"/>
      <c r="I48" s="43">
        <f t="shared" si="5"/>
        <v>0</v>
      </c>
      <c r="J48" s="38"/>
      <c r="K48" s="43">
        <f t="shared" si="24"/>
        <v>0</v>
      </c>
      <c r="L48" s="38"/>
      <c r="M48" s="42">
        <f t="shared" si="6"/>
        <v>0</v>
      </c>
      <c r="N48" s="38"/>
      <c r="O48" s="43">
        <f t="shared" ref="O48" si="36">N48/N$10</f>
        <v>0</v>
      </c>
      <c r="Y48" s="24"/>
      <c r="Z48" s="24"/>
      <c r="AA48" s="24"/>
      <c r="AB48" s="24"/>
      <c r="AC48" s="25"/>
    </row>
    <row r="49" spans="1:33" s="6" customFormat="1" ht="16" x14ac:dyDescent="0.2">
      <c r="A49" s="36"/>
      <c r="B49" s="36"/>
      <c r="C49" s="36"/>
      <c r="D49" s="36"/>
      <c r="E49" s="36" t="s">
        <v>74</v>
      </c>
      <c r="F49" s="36"/>
      <c r="G49" s="64">
        <v>7.0000000000000007E-2</v>
      </c>
      <c r="H49" s="38">
        <v>78349</v>
      </c>
      <c r="I49" s="43">
        <f>H49/$H$10</f>
        <v>5.9790916090944404E-2</v>
      </c>
      <c r="J49" s="38">
        <v>66894</v>
      </c>
      <c r="K49" s="43">
        <f t="shared" si="24"/>
        <v>7.8243629707174148E-2</v>
      </c>
      <c r="L49" s="38">
        <v>107476</v>
      </c>
      <c r="M49" s="42">
        <f t="shared" si="6"/>
        <v>5.8741257212441063E-2</v>
      </c>
      <c r="N49" s="38">
        <v>118062</v>
      </c>
      <c r="O49" s="43">
        <f t="shared" ref="O49" si="37">N49/N$10</f>
        <v>7.710010305090767E-2</v>
      </c>
      <c r="P49" s="15"/>
      <c r="Q49" s="8"/>
      <c r="R49" s="8"/>
      <c r="S49" s="8"/>
      <c r="T49" s="8"/>
      <c r="Y49" s="24"/>
      <c r="Z49" s="24"/>
      <c r="AA49" s="24"/>
      <c r="AB49" s="24"/>
      <c r="AC49" s="25"/>
      <c r="AD49" s="22"/>
      <c r="AE49" s="23"/>
      <c r="AF49" s="23"/>
      <c r="AG49" s="23"/>
    </row>
    <row r="50" spans="1:33" s="6" customFormat="1" ht="16" x14ac:dyDescent="0.2">
      <c r="A50" s="36"/>
      <c r="B50" s="36"/>
      <c r="C50" s="36"/>
      <c r="D50" s="36"/>
      <c r="E50" s="36" t="s">
        <v>75</v>
      </c>
      <c r="F50" s="36"/>
      <c r="G50" s="64"/>
      <c r="H50" s="38">
        <v>-459</v>
      </c>
      <c r="I50" s="43">
        <f t="shared" ref="I50:I106" si="38">H50/$H$10</f>
        <v>-3.5027926949601757E-4</v>
      </c>
      <c r="J50" s="38"/>
      <c r="K50" s="43">
        <f t="shared" si="24"/>
        <v>0</v>
      </c>
      <c r="L50" s="38"/>
      <c r="M50" s="42">
        <f t="shared" si="6"/>
        <v>0</v>
      </c>
      <c r="N50" s="38"/>
      <c r="O50" s="43">
        <f t="shared" ref="O50" si="39">N50/N$10</f>
        <v>0</v>
      </c>
      <c r="P50" s="15"/>
      <c r="Q50" s="8"/>
      <c r="R50" s="8"/>
      <c r="S50" s="8"/>
      <c r="T50" s="8"/>
      <c r="Y50" s="24"/>
      <c r="Z50" s="24"/>
      <c r="AA50" s="24"/>
      <c r="AB50" s="24"/>
      <c r="AC50" s="25"/>
      <c r="AD50" s="22"/>
      <c r="AE50" s="23"/>
      <c r="AF50" s="23"/>
      <c r="AG50" s="23"/>
    </row>
    <row r="51" spans="1:33" s="6" customFormat="1" ht="16" x14ac:dyDescent="0.2">
      <c r="A51" s="36"/>
      <c r="B51" s="36"/>
      <c r="C51" s="36"/>
      <c r="D51" s="36"/>
      <c r="E51" s="36" t="s">
        <v>76</v>
      </c>
      <c r="F51" s="36"/>
      <c r="G51" s="64"/>
      <c r="H51" s="38"/>
      <c r="I51" s="43">
        <f t="shared" si="38"/>
        <v>0</v>
      </c>
      <c r="J51" s="38"/>
      <c r="K51" s="43">
        <f t="shared" si="24"/>
        <v>0</v>
      </c>
      <c r="L51" s="38"/>
      <c r="M51" s="42">
        <f t="shared" si="6"/>
        <v>0</v>
      </c>
      <c r="N51" s="38"/>
      <c r="O51" s="43">
        <f t="shared" ref="O51" si="40">N51/N$10</f>
        <v>0</v>
      </c>
      <c r="P51" s="15"/>
      <c r="Q51" s="8"/>
      <c r="R51" s="8"/>
      <c r="S51" s="8"/>
      <c r="T51" s="8"/>
      <c r="Y51" s="24"/>
      <c r="Z51" s="24"/>
      <c r="AA51" s="24"/>
      <c r="AB51" s="24"/>
      <c r="AC51" s="25"/>
      <c r="AD51" s="22"/>
      <c r="AE51" s="23"/>
      <c r="AF51" s="23"/>
      <c r="AG51" s="23"/>
    </row>
    <row r="52" spans="1:33" s="5" customFormat="1" ht="16" x14ac:dyDescent="0.2">
      <c r="A52" s="36"/>
      <c r="B52" s="36"/>
      <c r="C52" s="36"/>
      <c r="D52" s="65" t="s">
        <v>26</v>
      </c>
      <c r="E52" s="66"/>
      <c r="F52" s="66"/>
      <c r="G52" s="64">
        <v>0.05</v>
      </c>
      <c r="H52" s="38">
        <v>76797</v>
      </c>
      <c r="I52" s="43">
        <f t="shared" si="38"/>
        <v>5.8606529541363098E-2</v>
      </c>
      <c r="J52" s="38">
        <v>66439</v>
      </c>
      <c r="K52" s="97">
        <f t="shared" si="24"/>
        <v>7.7711431729526464E-2</v>
      </c>
      <c r="L52" s="68">
        <v>196548</v>
      </c>
      <c r="M52" s="96">
        <f t="shared" si="6"/>
        <v>0.10742376551593719</v>
      </c>
      <c r="N52" s="68">
        <f>80270+970</f>
        <v>81240</v>
      </c>
      <c r="O52" s="67">
        <f t="shared" ref="O52" si="41">N52/N$10</f>
        <v>5.3053585165893674E-2</v>
      </c>
      <c r="P52" s="18"/>
      <c r="Q52" s="8"/>
      <c r="R52" s="8"/>
      <c r="S52" s="8"/>
      <c r="T52" s="8"/>
      <c r="Y52" s="24"/>
      <c r="Z52" s="24"/>
      <c r="AA52" s="24"/>
      <c r="AB52" s="24"/>
      <c r="AC52" s="25"/>
      <c r="AD52" s="22"/>
      <c r="AE52" s="23"/>
      <c r="AF52" s="23"/>
      <c r="AG52" s="23"/>
    </row>
    <row r="53" spans="1:33" s="6" customFormat="1" ht="16" x14ac:dyDescent="0.2">
      <c r="A53" s="36"/>
      <c r="B53" s="36"/>
      <c r="C53" s="36"/>
      <c r="D53" s="36" t="s">
        <v>27</v>
      </c>
      <c r="E53" s="36"/>
      <c r="F53" s="36"/>
      <c r="G53" s="64">
        <v>0.01</v>
      </c>
      <c r="H53" s="38">
        <f>7969+4266+321</f>
        <v>12556</v>
      </c>
      <c r="I53" s="43">
        <f t="shared" si="38"/>
        <v>9.5819313895250478E-3</v>
      </c>
      <c r="J53" s="38">
        <f>1563+1+3413</f>
        <v>4977</v>
      </c>
      <c r="K53" s="43">
        <f t="shared" si="24"/>
        <v>5.8214271093462149E-3</v>
      </c>
      <c r="L53" s="38">
        <v>25949</v>
      </c>
      <c r="M53" s="42">
        <f t="shared" si="6"/>
        <v>1.4182486168127145E-2</v>
      </c>
      <c r="N53" s="38">
        <v>14109</v>
      </c>
      <c r="O53" s="43">
        <f t="shared" ref="O53" si="42">N53/N$10</f>
        <v>9.2138482657015495E-3</v>
      </c>
      <c r="P53" s="15"/>
      <c r="Q53" s="8"/>
      <c r="R53" s="8"/>
      <c r="S53" s="8"/>
      <c r="T53" s="8"/>
      <c r="Y53" s="24"/>
      <c r="Z53" s="24"/>
      <c r="AA53" s="24"/>
      <c r="AB53" s="24"/>
      <c r="AC53" s="25"/>
      <c r="AD53" s="22"/>
      <c r="AE53" s="23"/>
      <c r="AF53" s="23"/>
      <c r="AG53" s="23"/>
    </row>
    <row r="54" spans="1:33" s="6" customFormat="1" ht="16" x14ac:dyDescent="0.2">
      <c r="A54" s="36"/>
      <c r="B54" s="36"/>
      <c r="C54" s="36"/>
      <c r="D54" s="36"/>
      <c r="E54" s="36" t="s">
        <v>48</v>
      </c>
      <c r="F54" s="36"/>
      <c r="G54" s="64"/>
      <c r="H54" s="38">
        <v>2165</v>
      </c>
      <c r="I54" s="43">
        <f t="shared" si="38"/>
        <v>1.6521887112393857E-3</v>
      </c>
      <c r="J54" s="38">
        <f>1991+411</f>
        <v>2402</v>
      </c>
      <c r="K54" s="43">
        <f t="shared" si="24"/>
        <v>2.8095374556258005E-3</v>
      </c>
      <c r="L54" s="38">
        <v>2300</v>
      </c>
      <c r="M54" s="42">
        <f t="shared" si="6"/>
        <v>1.2570703374577992E-3</v>
      </c>
      <c r="N54" s="38">
        <v>1764</v>
      </c>
      <c r="O54" s="43">
        <f t="shared" ref="O54" si="43">N54/N$10</f>
        <v>1.1519759260541168E-3</v>
      </c>
      <c r="P54" s="15"/>
      <c r="Q54" s="8"/>
      <c r="R54" s="8"/>
      <c r="S54" s="8"/>
      <c r="T54" s="8"/>
      <c r="Y54" s="24"/>
      <c r="Z54" s="24"/>
      <c r="AA54" s="24"/>
      <c r="AB54" s="24"/>
      <c r="AC54" s="25"/>
      <c r="AD54" s="22"/>
      <c r="AE54" s="23"/>
      <c r="AF54" s="23"/>
      <c r="AG54" s="23"/>
    </row>
    <row r="55" spans="1:33" s="6" customFormat="1" ht="15" customHeight="1" x14ac:dyDescent="0.2">
      <c r="A55" s="36"/>
      <c r="B55" s="36"/>
      <c r="C55" s="36"/>
      <c r="D55" s="36" t="s">
        <v>35</v>
      </c>
      <c r="E55" s="36"/>
      <c r="F55" s="36"/>
      <c r="G55" s="64">
        <v>0.08</v>
      </c>
      <c r="H55" s="38">
        <v>104830</v>
      </c>
      <c r="I55" s="43">
        <f t="shared" si="38"/>
        <v>7.9999511593175435E-2</v>
      </c>
      <c r="J55" s="38">
        <v>59846</v>
      </c>
      <c r="K55" s="67">
        <f t="shared" si="24"/>
        <v>6.9999824550117259E-2</v>
      </c>
      <c r="L55" s="68">
        <v>8121</v>
      </c>
      <c r="M55" s="42">
        <f t="shared" si="6"/>
        <v>4.4385513958672997E-3</v>
      </c>
      <c r="N55" s="68"/>
      <c r="O55" s="43">
        <f t="shared" ref="O55" si="44">N55/N$10</f>
        <v>0</v>
      </c>
      <c r="P55" s="15"/>
      <c r="Q55" s="8"/>
      <c r="R55" s="8"/>
      <c r="S55" s="8"/>
      <c r="T55" s="8"/>
      <c r="Y55" s="24"/>
      <c r="Z55" s="24"/>
      <c r="AA55" s="24"/>
      <c r="AB55" s="24"/>
      <c r="AC55" s="25"/>
      <c r="AD55" s="22"/>
      <c r="AE55" s="23"/>
      <c r="AF55" s="23"/>
      <c r="AG55" s="23"/>
    </row>
    <row r="56" spans="1:33" s="6" customFormat="1" ht="15" customHeight="1" x14ac:dyDescent="0.2">
      <c r="A56" s="36"/>
      <c r="B56" s="36"/>
      <c r="C56" s="36"/>
      <c r="D56" s="36" t="s">
        <v>73</v>
      </c>
      <c r="E56" s="36"/>
      <c r="F56" s="36"/>
      <c r="G56" s="64"/>
      <c r="H56" s="38"/>
      <c r="I56" s="43">
        <f t="shared" si="38"/>
        <v>0</v>
      </c>
      <c r="J56" s="38"/>
      <c r="K56" s="43">
        <f t="shared" si="24"/>
        <v>0</v>
      </c>
      <c r="L56" s="38"/>
      <c r="M56" s="42">
        <f t="shared" si="6"/>
        <v>0</v>
      </c>
      <c r="N56" s="38"/>
      <c r="O56" s="43">
        <f t="shared" ref="O56" si="45">N56/N$10</f>
        <v>0</v>
      </c>
      <c r="P56" s="15"/>
      <c r="Q56" s="8"/>
      <c r="R56" s="8"/>
      <c r="S56" s="8"/>
      <c r="T56" s="8"/>
      <c r="Y56" s="24"/>
      <c r="Z56" s="24"/>
      <c r="AA56" s="24"/>
      <c r="AB56" s="24"/>
      <c r="AC56" s="25"/>
      <c r="AD56" s="22"/>
      <c r="AE56" s="23"/>
      <c r="AF56" s="23"/>
      <c r="AG56" s="23"/>
    </row>
    <row r="57" spans="1:33" s="6" customFormat="1" ht="15" customHeight="1" x14ac:dyDescent="0.35">
      <c r="A57" s="36"/>
      <c r="B57" s="36"/>
      <c r="C57" s="36"/>
      <c r="D57" s="36" t="s">
        <v>88</v>
      </c>
      <c r="E57" s="36"/>
      <c r="F57" s="36"/>
      <c r="G57" s="64">
        <v>0.01</v>
      </c>
      <c r="H57" s="45">
        <v>0</v>
      </c>
      <c r="I57" s="43">
        <f t="shared" si="38"/>
        <v>0</v>
      </c>
      <c r="J57" s="45">
        <v>0</v>
      </c>
      <c r="K57" s="43">
        <f t="shared" si="24"/>
        <v>0</v>
      </c>
      <c r="L57" s="45">
        <v>0</v>
      </c>
      <c r="M57" s="42">
        <f t="shared" si="6"/>
        <v>0</v>
      </c>
      <c r="N57" s="45">
        <v>0</v>
      </c>
      <c r="O57" s="43">
        <f t="shared" ref="O57" si="46">N57/N$10</f>
        <v>0</v>
      </c>
      <c r="P57" s="15"/>
      <c r="Q57" s="8"/>
      <c r="R57" s="8"/>
      <c r="S57" s="8"/>
      <c r="T57" s="8"/>
      <c r="Y57" s="24"/>
      <c r="Z57" s="24"/>
      <c r="AA57" s="24"/>
      <c r="AB57" s="24"/>
      <c r="AC57" s="25"/>
      <c r="AD57" s="22"/>
      <c r="AE57" s="23"/>
      <c r="AF57" s="23"/>
      <c r="AG57" s="23"/>
    </row>
    <row r="58" spans="1:33" s="6" customFormat="1" ht="15" customHeight="1" x14ac:dyDescent="0.2">
      <c r="A58" s="36"/>
      <c r="B58" s="36"/>
      <c r="C58" s="36" t="s">
        <v>62</v>
      </c>
      <c r="D58" s="36"/>
      <c r="E58" s="36"/>
      <c r="F58" s="36"/>
      <c r="G58" s="46">
        <f>SUM(G49:G57)</f>
        <v>0.22000000000000003</v>
      </c>
      <c r="H58" s="38">
        <f>SUM(H35:H57)</f>
        <v>274238</v>
      </c>
      <c r="I58" s="92">
        <f t="shared" si="38"/>
        <v>0.20928079805675134</v>
      </c>
      <c r="J58" s="38">
        <f>SUM(J35:J57)</f>
        <v>200558</v>
      </c>
      <c r="K58" s="61">
        <f t="shared" si="24"/>
        <v>0.23458585055178988</v>
      </c>
      <c r="L58" s="38">
        <f>SUM(L35:L57)</f>
        <v>340394</v>
      </c>
      <c r="M58" s="94">
        <f t="shared" si="6"/>
        <v>0.18604313062983049</v>
      </c>
      <c r="N58" s="38">
        <f>SUM(N35:N57)</f>
        <v>215175</v>
      </c>
      <c r="O58" s="92">
        <f t="shared" ref="O58" si="47">N58/N$10</f>
        <v>0.14051951240855701</v>
      </c>
      <c r="P58" s="17"/>
      <c r="Q58" s="8"/>
      <c r="R58" s="8"/>
      <c r="S58" s="8"/>
      <c r="T58" s="8"/>
      <c r="Y58" s="24"/>
      <c r="Z58" s="24"/>
      <c r="AA58" s="24"/>
      <c r="AB58" s="24"/>
      <c r="AC58" s="25"/>
      <c r="AD58" s="22"/>
      <c r="AE58" s="23"/>
      <c r="AF58" s="23"/>
      <c r="AG58" s="23"/>
    </row>
    <row r="59" spans="1:33" s="6" customFormat="1" ht="15" customHeight="1" x14ac:dyDescent="0.2">
      <c r="A59" s="36"/>
      <c r="B59" s="36"/>
      <c r="C59" s="36"/>
      <c r="D59" s="36"/>
      <c r="E59" s="36"/>
      <c r="F59" s="36"/>
      <c r="G59" s="37"/>
      <c r="H59" s="38"/>
      <c r="I59" s="43"/>
      <c r="J59" s="38"/>
      <c r="K59" s="43"/>
      <c r="L59" s="38"/>
      <c r="M59" s="42"/>
      <c r="N59" s="38"/>
      <c r="O59" s="43"/>
      <c r="P59" s="15"/>
      <c r="Q59" s="8"/>
      <c r="R59" s="8"/>
      <c r="S59" s="8"/>
      <c r="T59" s="8"/>
      <c r="Y59" s="24"/>
      <c r="Z59" s="24"/>
      <c r="AA59" s="24"/>
      <c r="AB59" s="24"/>
      <c r="AC59" s="25"/>
      <c r="AD59" s="22"/>
      <c r="AE59" s="23"/>
      <c r="AF59" s="23"/>
      <c r="AG59" s="23"/>
    </row>
    <row r="60" spans="1:33" ht="15" customHeight="1" x14ac:dyDescent="0.2">
      <c r="A60" s="36"/>
      <c r="B60" s="36"/>
      <c r="C60" s="62"/>
      <c r="D60" s="36"/>
      <c r="E60" s="36"/>
      <c r="F60" s="36"/>
      <c r="G60" s="37"/>
      <c r="H60" s="38"/>
      <c r="I60" s="43"/>
      <c r="J60" s="38"/>
      <c r="K60" s="43"/>
      <c r="L60" s="38"/>
      <c r="M60" s="42"/>
      <c r="N60" s="38"/>
      <c r="O60" s="43"/>
      <c r="Y60" s="24"/>
      <c r="Z60" s="24"/>
      <c r="AA60" s="24"/>
      <c r="AB60" s="24"/>
      <c r="AC60" s="25"/>
    </row>
    <row r="61" spans="1:33" ht="15" customHeight="1" x14ac:dyDescent="0.2">
      <c r="A61" s="36"/>
      <c r="B61" s="36"/>
      <c r="C61" s="89" t="s">
        <v>33</v>
      </c>
      <c r="D61" s="90"/>
      <c r="E61" s="90"/>
      <c r="F61" s="90"/>
      <c r="G61" s="46" t="s">
        <v>111</v>
      </c>
      <c r="H61" s="38"/>
      <c r="I61" s="43"/>
      <c r="J61" s="38"/>
      <c r="K61" s="43"/>
      <c r="L61" s="38"/>
      <c r="M61" s="42"/>
      <c r="N61" s="38"/>
      <c r="O61" s="43"/>
      <c r="Y61" s="24"/>
      <c r="Z61" s="24"/>
      <c r="AA61" s="24"/>
      <c r="AB61" s="24"/>
      <c r="AC61" s="25"/>
    </row>
    <row r="62" spans="1:33" s="6" customFormat="1" ht="16" x14ac:dyDescent="0.2">
      <c r="A62" s="36"/>
      <c r="B62" s="36"/>
      <c r="C62" s="62"/>
      <c r="D62" s="36" t="s">
        <v>91</v>
      </c>
      <c r="E62" s="36"/>
      <c r="F62" s="36"/>
      <c r="G62" s="37"/>
      <c r="H62" s="38">
        <f>35745</f>
        <v>35745</v>
      </c>
      <c r="I62" s="102">
        <f t="shared" si="38"/>
        <v>2.7278284287876139E-2</v>
      </c>
      <c r="J62" s="38">
        <v>52590</v>
      </c>
      <c r="K62" s="43">
        <f>J62/$J$10</f>
        <v>6.1512728888992861E-2</v>
      </c>
      <c r="L62" s="38">
        <v>112996</v>
      </c>
      <c r="M62" s="42">
        <f t="shared" si="6"/>
        <v>6.1758226022339782E-2</v>
      </c>
      <c r="N62" s="38">
        <v>87500</v>
      </c>
      <c r="O62" s="43">
        <f t="shared" ref="O62" si="48">N62/N$10</f>
        <v>5.7141662998716106E-2</v>
      </c>
      <c r="P62" s="15"/>
      <c r="Q62" s="8"/>
      <c r="R62" s="8"/>
      <c r="S62" s="8"/>
      <c r="T62" s="8"/>
      <c r="Y62" s="24"/>
      <c r="Z62" s="24"/>
      <c r="AA62" s="24"/>
      <c r="AB62" s="24"/>
      <c r="AC62" s="25"/>
      <c r="AD62" s="22"/>
      <c r="AE62" s="23"/>
      <c r="AF62" s="23"/>
      <c r="AG62" s="23"/>
    </row>
    <row r="63" spans="1:33" s="6" customFormat="1" ht="16" x14ac:dyDescent="0.2">
      <c r="A63" s="36"/>
      <c r="B63" s="36"/>
      <c r="C63" s="62"/>
      <c r="D63" s="36" t="s">
        <v>103</v>
      </c>
      <c r="E63" s="36"/>
      <c r="F63" s="36"/>
      <c r="G63" s="37"/>
      <c r="H63" s="38"/>
      <c r="I63" s="102">
        <f t="shared" si="38"/>
        <v>0</v>
      </c>
      <c r="J63" s="38"/>
      <c r="K63" s="43">
        <f>J63/$J$10</f>
        <v>0</v>
      </c>
      <c r="L63" s="38">
        <f>7080+3734</f>
        <v>10814</v>
      </c>
      <c r="M63" s="42">
        <f t="shared" si="6"/>
        <v>5.9104167953341925E-3</v>
      </c>
      <c r="N63" s="38"/>
      <c r="O63" s="43">
        <f t="shared" ref="O63" si="49">N63/N$10</f>
        <v>0</v>
      </c>
      <c r="P63" s="15"/>
      <c r="Q63" s="8"/>
      <c r="R63" s="8"/>
      <c r="S63" s="8"/>
      <c r="T63" s="8"/>
      <c r="Y63" s="24"/>
      <c r="Z63" s="24"/>
      <c r="AA63" s="24"/>
      <c r="AB63" s="24"/>
      <c r="AC63" s="25"/>
      <c r="AD63" s="22"/>
      <c r="AE63" s="23"/>
      <c r="AF63" s="23"/>
      <c r="AG63" s="23"/>
    </row>
    <row r="64" spans="1:33" ht="16" x14ac:dyDescent="0.2">
      <c r="A64" s="36"/>
      <c r="B64" s="36"/>
      <c r="C64" s="36"/>
      <c r="D64" s="36" t="s">
        <v>28</v>
      </c>
      <c r="E64" s="62"/>
      <c r="F64" s="36"/>
      <c r="G64" s="37"/>
      <c r="H64" s="38"/>
      <c r="I64" s="43"/>
      <c r="J64" s="38"/>
      <c r="K64" s="43"/>
      <c r="L64" s="38"/>
      <c r="M64" s="42"/>
      <c r="N64" s="38"/>
      <c r="O64" s="43"/>
      <c r="Y64" s="24"/>
      <c r="Z64" s="24"/>
      <c r="AA64" s="24"/>
      <c r="AB64" s="24"/>
      <c r="AC64" s="25"/>
    </row>
    <row r="65" spans="1:33" s="6" customFormat="1" ht="16" x14ac:dyDescent="0.2">
      <c r="A65" s="36"/>
      <c r="B65" s="36"/>
      <c r="C65" s="36"/>
      <c r="D65" s="36"/>
      <c r="E65" s="62" t="s">
        <v>53</v>
      </c>
      <c r="F65" s="36"/>
      <c r="G65" s="37"/>
      <c r="H65" s="38">
        <v>5187</v>
      </c>
      <c r="I65" s="43">
        <f t="shared" si="38"/>
        <v>3.9583846860040154E-3</v>
      </c>
      <c r="J65" s="38">
        <v>7298</v>
      </c>
      <c r="K65" s="43">
        <f>J65/$J$10</f>
        <v>8.5362216282918787E-3</v>
      </c>
      <c r="L65" s="38">
        <v>9462</v>
      </c>
      <c r="M65" s="42">
        <f t="shared" si="6"/>
        <v>5.1714780578372595E-3</v>
      </c>
      <c r="N65" s="38">
        <f>3787+369+6950</f>
        <v>11106</v>
      </c>
      <c r="O65" s="43">
        <f t="shared" ref="O65" si="50">N65/N$10</f>
        <v>7.2527463915856129E-3</v>
      </c>
      <c r="P65" s="15"/>
      <c r="Q65" s="8"/>
      <c r="R65" s="8"/>
      <c r="S65" s="8"/>
      <c r="T65" s="8"/>
      <c r="Y65" s="24"/>
      <c r="Z65" s="24"/>
      <c r="AA65" s="24"/>
      <c r="AB65" s="24"/>
      <c r="AC65" s="25"/>
      <c r="AD65" s="22"/>
      <c r="AE65" s="23"/>
      <c r="AF65" s="23"/>
      <c r="AG65" s="23"/>
    </row>
    <row r="66" spans="1:33" s="6" customFormat="1" ht="16" x14ac:dyDescent="0.2">
      <c r="A66" s="36"/>
      <c r="B66" s="36"/>
      <c r="C66" s="36"/>
      <c r="D66" s="36"/>
      <c r="E66" s="62" t="s">
        <v>102</v>
      </c>
      <c r="F66" s="36"/>
      <c r="G66" s="37"/>
      <c r="H66" s="38"/>
      <c r="I66" s="43"/>
      <c r="J66" s="38"/>
      <c r="K66" s="43"/>
      <c r="L66" s="38">
        <v>7022</v>
      </c>
      <c r="M66" s="42">
        <f t="shared" si="6"/>
        <v>3.8378903954907249E-3</v>
      </c>
      <c r="N66" s="38"/>
      <c r="O66" s="43">
        <f t="shared" ref="O66" si="51">N66/N$10</f>
        <v>0</v>
      </c>
      <c r="P66" s="15"/>
      <c r="Q66" s="8"/>
      <c r="R66" s="8"/>
      <c r="S66" s="8"/>
      <c r="T66" s="8"/>
      <c r="Y66" s="24"/>
      <c r="Z66" s="24"/>
      <c r="AA66" s="24"/>
      <c r="AB66" s="24"/>
      <c r="AC66" s="25"/>
      <c r="AD66" s="22"/>
      <c r="AE66" s="23"/>
      <c r="AF66" s="23"/>
      <c r="AG66" s="23"/>
    </row>
    <row r="67" spans="1:33" s="6" customFormat="1" ht="16" x14ac:dyDescent="0.2">
      <c r="A67" s="36"/>
      <c r="B67" s="36"/>
      <c r="C67" s="36"/>
      <c r="D67" s="36"/>
      <c r="E67" s="62" t="s">
        <v>54</v>
      </c>
      <c r="F67" s="36"/>
      <c r="G67" s="37"/>
      <c r="H67" s="38">
        <v>3429</v>
      </c>
      <c r="I67" s="43">
        <f t="shared" si="38"/>
        <v>2.6167921897643667E-3</v>
      </c>
      <c r="J67" s="38">
        <v>735</v>
      </c>
      <c r="K67" s="43">
        <f>J67/$J$10</f>
        <v>8.5970442543087562E-4</v>
      </c>
      <c r="L67" s="38">
        <v>8145</v>
      </c>
      <c r="M67" s="42">
        <f t="shared" si="6"/>
        <v>4.4516686515625112E-3</v>
      </c>
      <c r="N67" s="38">
        <v>8578</v>
      </c>
      <c r="O67" s="43">
        <f t="shared" ref="O67" si="52">N67/N$10</f>
        <v>5.601842116605563E-3</v>
      </c>
      <c r="P67" s="15"/>
      <c r="Q67" s="8"/>
      <c r="R67" s="8"/>
      <c r="S67" s="8"/>
      <c r="T67" s="8"/>
      <c r="Y67" s="24"/>
      <c r="Z67" s="24"/>
      <c r="AA67" s="24"/>
      <c r="AB67" s="24"/>
      <c r="AC67" s="25"/>
      <c r="AD67" s="22"/>
      <c r="AE67" s="23"/>
      <c r="AF67" s="23"/>
      <c r="AG67" s="23"/>
    </row>
    <row r="68" spans="1:33" s="6" customFormat="1" ht="16" x14ac:dyDescent="0.2">
      <c r="A68" s="36"/>
      <c r="B68" s="36"/>
      <c r="C68" s="36"/>
      <c r="D68" s="36" t="s">
        <v>45</v>
      </c>
      <c r="E68" s="62"/>
      <c r="F68" s="36"/>
      <c r="G68" s="37"/>
      <c r="H68" s="38">
        <v>537</v>
      </c>
      <c r="I68" s="43">
        <f t="shared" si="38"/>
        <v>4.0980385124043885E-4</v>
      </c>
      <c r="J68" s="38">
        <v>445</v>
      </c>
      <c r="K68" s="43">
        <f>J68/$J$10</f>
        <v>5.2050131879828522E-4</v>
      </c>
      <c r="L68" s="38">
        <v>686</v>
      </c>
      <c r="M68" s="42">
        <f t="shared" si="6"/>
        <v>3.749348919548045E-4</v>
      </c>
      <c r="N68" s="38">
        <v>300</v>
      </c>
      <c r="O68" s="43">
        <f t="shared" ref="O68" si="53">N68/N$10</f>
        <v>1.9591427313845523E-4</v>
      </c>
      <c r="P68" s="15"/>
      <c r="Q68" s="8"/>
      <c r="R68" s="8"/>
      <c r="S68" s="8"/>
      <c r="T68" s="8"/>
      <c r="Y68" s="24"/>
      <c r="Z68" s="24"/>
      <c r="AA68" s="24"/>
      <c r="AB68" s="24"/>
      <c r="AC68" s="25"/>
      <c r="AD68" s="22"/>
      <c r="AE68" s="23"/>
      <c r="AF68" s="23"/>
      <c r="AG68" s="23"/>
    </row>
    <row r="69" spans="1:33" s="6" customFormat="1" ht="16" x14ac:dyDescent="0.2">
      <c r="A69" s="36"/>
      <c r="B69" s="36"/>
      <c r="C69" s="36"/>
      <c r="D69" s="36" t="s">
        <v>93</v>
      </c>
      <c r="E69" s="62"/>
      <c r="F69" s="36"/>
      <c r="G69" s="37"/>
      <c r="H69" s="38">
        <v>349</v>
      </c>
      <c r="I69" s="43">
        <f t="shared" si="38"/>
        <v>2.6633434652311577E-4</v>
      </c>
      <c r="J69" s="38">
        <v>540</v>
      </c>
      <c r="K69" s="43">
        <f>J69/$J$10</f>
        <v>6.3161957786758217E-4</v>
      </c>
      <c r="L69" s="38">
        <v>100</v>
      </c>
      <c r="M69" s="42">
        <f t="shared" si="6"/>
        <v>5.465523206338258E-5</v>
      </c>
      <c r="N69" s="38">
        <v>1227</v>
      </c>
      <c r="O69" s="43">
        <f t="shared" ref="O69" si="54">N69/N$10</f>
        <v>8.012893771362819E-4</v>
      </c>
      <c r="P69" s="15"/>
      <c r="Q69" s="8"/>
      <c r="R69" s="8"/>
      <c r="S69" s="8"/>
      <c r="T69" s="8"/>
      <c r="Y69" s="24"/>
      <c r="Z69" s="24"/>
      <c r="AA69" s="24"/>
      <c r="AB69" s="24"/>
      <c r="AC69" s="25"/>
      <c r="AD69" s="22"/>
      <c r="AE69" s="23"/>
      <c r="AF69" s="23"/>
      <c r="AG69" s="23"/>
    </row>
    <row r="70" spans="1:33" s="6" customFormat="1" ht="16" x14ac:dyDescent="0.2">
      <c r="A70" s="36"/>
      <c r="B70" s="36"/>
      <c r="C70" s="36"/>
      <c r="D70" s="36" t="s">
        <v>36</v>
      </c>
      <c r="E70" s="62"/>
      <c r="F70" s="36"/>
      <c r="G70" s="37"/>
      <c r="H70" s="38"/>
      <c r="I70" s="43">
        <f t="shared" si="38"/>
        <v>0</v>
      </c>
      <c r="J70" s="38"/>
      <c r="K70" s="43">
        <f>J70/$J$10</f>
        <v>0</v>
      </c>
      <c r="L70" s="38">
        <v>24324</v>
      </c>
      <c r="M70" s="42">
        <f t="shared" si="6"/>
        <v>1.3294338647097179E-2</v>
      </c>
      <c r="N70" s="38"/>
      <c r="O70" s="43">
        <f t="shared" ref="O70" si="55">N70/N$10</f>
        <v>0</v>
      </c>
      <c r="P70" s="15"/>
      <c r="Q70" s="8"/>
      <c r="R70" s="8"/>
      <c r="S70" s="8"/>
      <c r="T70" s="8"/>
      <c r="Y70" s="24"/>
      <c r="Z70" s="24"/>
      <c r="AA70" s="24"/>
      <c r="AB70" s="24"/>
      <c r="AC70" s="25"/>
      <c r="AD70" s="22"/>
      <c r="AE70" s="23"/>
      <c r="AF70" s="23"/>
      <c r="AG70" s="23"/>
    </row>
    <row r="71" spans="1:33" s="4" customFormat="1" ht="16" x14ac:dyDescent="0.2">
      <c r="A71" s="36"/>
      <c r="B71" s="36"/>
      <c r="C71" s="36"/>
      <c r="D71" s="36" t="s">
        <v>25</v>
      </c>
      <c r="E71" s="36"/>
      <c r="F71" s="36"/>
      <c r="G71" s="37"/>
      <c r="H71" s="38"/>
      <c r="I71" s="43"/>
      <c r="J71" s="38"/>
      <c r="K71" s="43"/>
      <c r="L71" s="38"/>
      <c r="M71" s="42"/>
      <c r="N71" s="38"/>
      <c r="O71" s="43"/>
      <c r="P71" s="15"/>
      <c r="Q71" s="8"/>
      <c r="R71" s="8"/>
      <c r="S71" s="8"/>
      <c r="T71" s="8"/>
      <c r="Y71" s="24"/>
      <c r="Z71" s="24"/>
      <c r="AA71" s="24"/>
      <c r="AB71" s="24"/>
      <c r="AC71" s="25"/>
      <c r="AD71" s="22"/>
      <c r="AE71" s="23"/>
      <c r="AF71" s="23"/>
      <c r="AG71" s="23"/>
    </row>
    <row r="72" spans="1:33" ht="16" x14ac:dyDescent="0.2">
      <c r="A72" s="36"/>
      <c r="B72" s="36"/>
      <c r="C72" s="36"/>
      <c r="D72" s="36" t="s">
        <v>68</v>
      </c>
      <c r="E72" s="36" t="s">
        <v>71</v>
      </c>
      <c r="F72" s="36"/>
      <c r="G72" s="37"/>
      <c r="H72" s="69">
        <v>36254</v>
      </c>
      <c r="I72" s="102">
        <f t="shared" si="38"/>
        <v>2.766672034054166E-2</v>
      </c>
      <c r="J72" s="38">
        <v>22324</v>
      </c>
      <c r="K72" s="43">
        <f>J72/$J$10</f>
        <v>2.6111621215399821E-2</v>
      </c>
      <c r="L72" s="38">
        <f>12473+12932</f>
        <v>25405</v>
      </c>
      <c r="M72" s="42">
        <f t="shared" si="6"/>
        <v>1.3885161705702344E-2</v>
      </c>
      <c r="N72" s="38">
        <v>2783</v>
      </c>
      <c r="O72" s="43">
        <f t="shared" ref="O72" si="56">N72/N$10</f>
        <v>1.8174314071477363E-3</v>
      </c>
      <c r="Y72" s="24"/>
      <c r="Z72" s="24"/>
      <c r="AA72" s="24"/>
      <c r="AB72" s="24"/>
      <c r="AC72" s="25"/>
    </row>
    <row r="73" spans="1:33" s="6" customFormat="1" ht="16" x14ac:dyDescent="0.2">
      <c r="A73" s="36"/>
      <c r="B73" s="36"/>
      <c r="C73" s="36"/>
      <c r="D73" s="36"/>
      <c r="E73" s="70" t="s">
        <v>69</v>
      </c>
      <c r="F73" s="70"/>
      <c r="G73" s="37"/>
      <c r="H73" s="38">
        <v>35226</v>
      </c>
      <c r="I73" s="102">
        <f>H73/$H$10</f>
        <v>2.6882216878576722E-2</v>
      </c>
      <c r="J73" s="38">
        <v>27222</v>
      </c>
      <c r="K73" s="43">
        <f>J73/$J$10</f>
        <v>3.1840644719835776E-2</v>
      </c>
      <c r="L73" s="38">
        <v>1400</v>
      </c>
      <c r="M73" s="42">
        <f t="shared" si="6"/>
        <v>7.6517324888735611E-4</v>
      </c>
      <c r="N73" s="38"/>
      <c r="O73" s="43">
        <f t="shared" ref="O73" si="57">N73/N$10</f>
        <v>0</v>
      </c>
      <c r="P73" s="15"/>
      <c r="Q73" s="8"/>
      <c r="R73" s="8"/>
      <c r="S73" s="8"/>
      <c r="T73" s="8"/>
      <c r="Y73" s="24"/>
      <c r="Z73" s="24"/>
      <c r="AA73" s="24"/>
      <c r="AB73" s="24"/>
      <c r="AC73" s="25"/>
      <c r="AD73" s="22"/>
      <c r="AE73" s="23"/>
      <c r="AF73" s="23"/>
      <c r="AG73" s="23"/>
    </row>
    <row r="74" spans="1:33" s="6" customFormat="1" ht="16" x14ac:dyDescent="0.2">
      <c r="A74" s="36"/>
      <c r="B74" s="36"/>
      <c r="C74" s="36"/>
      <c r="D74" s="36"/>
      <c r="E74" s="36" t="s">
        <v>70</v>
      </c>
      <c r="F74" s="36"/>
      <c r="G74" s="37"/>
      <c r="H74" s="69">
        <v>225</v>
      </c>
      <c r="I74" s="102">
        <f>H74/$H$10</f>
        <v>1.717055242627537E-4</v>
      </c>
      <c r="J74" s="38">
        <v>3745</v>
      </c>
      <c r="K74" s="43">
        <f>J74/$J$10</f>
        <v>4.3803987391001758E-3</v>
      </c>
      <c r="L74" s="38">
        <v>21729</v>
      </c>
      <c r="M74" s="42">
        <f t="shared" si="6"/>
        <v>1.1876035375052401E-2</v>
      </c>
      <c r="N74" s="38">
        <v>21290</v>
      </c>
      <c r="O74" s="43">
        <f t="shared" ref="O74" si="58">N74/N$10</f>
        <v>1.3903382917059039E-2</v>
      </c>
      <c r="P74" s="15"/>
      <c r="Q74" s="8"/>
      <c r="R74" s="8"/>
      <c r="S74" s="8"/>
      <c r="T74" s="8"/>
      <c r="Y74" s="24"/>
      <c r="Z74" s="24"/>
      <c r="AA74" s="24"/>
      <c r="AB74" s="24"/>
      <c r="AC74" s="25"/>
      <c r="AD74" s="22"/>
      <c r="AE74" s="23"/>
      <c r="AF74" s="23"/>
      <c r="AG74" s="23"/>
    </row>
    <row r="75" spans="1:33" ht="16" x14ac:dyDescent="0.2">
      <c r="A75" s="36"/>
      <c r="B75" s="36"/>
      <c r="C75" s="36"/>
      <c r="D75" s="36"/>
      <c r="E75" s="36"/>
      <c r="F75" s="36"/>
      <c r="G75" s="37"/>
      <c r="H75" s="38"/>
      <c r="I75" s="43"/>
      <c r="J75" s="38"/>
      <c r="K75" s="43"/>
      <c r="L75" s="38"/>
      <c r="M75" s="42"/>
      <c r="N75" s="38"/>
      <c r="O75" s="43"/>
      <c r="Y75" s="24"/>
      <c r="Z75" s="24"/>
      <c r="AA75" s="24"/>
      <c r="AB75" s="24"/>
      <c r="AC75" s="25"/>
    </row>
    <row r="76" spans="1:33" s="6" customFormat="1" ht="16" x14ac:dyDescent="0.2">
      <c r="A76" s="36"/>
      <c r="B76" s="36"/>
      <c r="C76" s="36"/>
      <c r="D76" s="36" t="s">
        <v>50</v>
      </c>
      <c r="E76" s="36"/>
      <c r="F76" s="36"/>
      <c r="G76" s="37"/>
      <c r="H76" s="38"/>
      <c r="I76" s="43"/>
      <c r="J76" s="38"/>
      <c r="K76" s="43"/>
      <c r="L76" s="38"/>
      <c r="M76" s="42"/>
      <c r="N76" s="38"/>
      <c r="O76" s="43"/>
      <c r="P76" s="15"/>
      <c r="Q76" s="8"/>
      <c r="R76" s="8"/>
      <c r="S76" s="8"/>
      <c r="T76" s="8"/>
      <c r="Y76" s="24"/>
      <c r="Z76" s="24"/>
      <c r="AA76" s="24"/>
      <c r="AB76" s="24"/>
      <c r="AC76" s="25"/>
      <c r="AD76" s="22"/>
      <c r="AE76" s="23"/>
      <c r="AF76" s="23"/>
      <c r="AG76" s="23"/>
    </row>
    <row r="77" spans="1:33" s="4" customFormat="1" ht="16" x14ac:dyDescent="0.2">
      <c r="A77" s="36"/>
      <c r="B77" s="36"/>
      <c r="C77" s="36"/>
      <c r="D77" s="36"/>
      <c r="E77" s="36" t="s">
        <v>51</v>
      </c>
      <c r="F77" s="36"/>
      <c r="G77" s="37"/>
      <c r="H77" s="38">
        <v>2919</v>
      </c>
      <c r="I77" s="43">
        <f t="shared" si="38"/>
        <v>2.227593001435458E-3</v>
      </c>
      <c r="J77" s="38"/>
      <c r="K77" s="43">
        <f>J77/$J$10</f>
        <v>0</v>
      </c>
      <c r="L77" s="38"/>
      <c r="M77" s="42">
        <f t="shared" si="6"/>
        <v>0</v>
      </c>
      <c r="N77" s="38"/>
      <c r="O77" s="43">
        <f t="shared" ref="O77" si="59">N77/N$10</f>
        <v>0</v>
      </c>
      <c r="P77" s="15"/>
      <c r="Q77" s="8"/>
      <c r="R77" s="8"/>
      <c r="S77" s="8"/>
      <c r="T77" s="8"/>
      <c r="Y77" s="24"/>
      <c r="Z77" s="24"/>
      <c r="AA77" s="24"/>
      <c r="AB77" s="24"/>
      <c r="AC77" s="25"/>
      <c r="AD77" s="22"/>
      <c r="AE77" s="23"/>
      <c r="AF77" s="23"/>
      <c r="AG77" s="23"/>
    </row>
    <row r="78" spans="1:33" s="6" customFormat="1" ht="16" x14ac:dyDescent="0.2">
      <c r="A78" s="36"/>
      <c r="B78" s="36"/>
      <c r="C78" s="36"/>
      <c r="D78" s="36"/>
      <c r="E78" s="36" t="s">
        <v>52</v>
      </c>
      <c r="F78" s="36"/>
      <c r="G78" s="37"/>
      <c r="H78" s="38">
        <v>916</v>
      </c>
      <c r="I78" s="43">
        <f t="shared" si="38"/>
        <v>6.9903226766525512E-4</v>
      </c>
      <c r="J78" s="38"/>
      <c r="K78" s="43">
        <f>J78/$J$10</f>
        <v>0</v>
      </c>
      <c r="L78" s="38">
        <v>4500</v>
      </c>
      <c r="M78" s="42">
        <f t="shared" si="6"/>
        <v>2.4594854428522162E-3</v>
      </c>
      <c r="N78" s="38">
        <v>34766</v>
      </c>
      <c r="O78" s="43">
        <f t="shared" ref="O78" si="60">N78/N$10</f>
        <v>2.2703852066438449E-2</v>
      </c>
      <c r="P78" s="15"/>
      <c r="Q78" s="8"/>
      <c r="R78" s="8"/>
      <c r="S78" s="8"/>
      <c r="T78" s="8"/>
      <c r="Y78" s="24"/>
      <c r="Z78" s="24"/>
      <c r="AA78" s="24"/>
      <c r="AB78" s="24"/>
      <c r="AC78" s="25"/>
      <c r="AD78" s="22"/>
      <c r="AE78" s="23"/>
      <c r="AF78" s="23"/>
      <c r="AG78" s="23"/>
    </row>
    <row r="79" spans="1:33" s="5" customFormat="1" ht="16" x14ac:dyDescent="0.2">
      <c r="A79" s="36"/>
      <c r="B79" s="36"/>
      <c r="C79" s="36"/>
      <c r="D79" s="36" t="s">
        <v>20</v>
      </c>
      <c r="E79" s="36"/>
      <c r="F79" s="36"/>
      <c r="G79" s="37"/>
      <c r="H79" s="38"/>
      <c r="I79" s="43"/>
      <c r="J79" s="38"/>
      <c r="K79" s="43"/>
      <c r="L79" s="38"/>
      <c r="M79" s="42"/>
      <c r="N79" s="38"/>
      <c r="O79" s="43"/>
      <c r="P79" s="15"/>
      <c r="Q79" s="8"/>
      <c r="R79" s="8"/>
      <c r="S79" s="8"/>
      <c r="T79" s="8"/>
      <c r="Y79" s="24"/>
      <c r="Z79" s="24"/>
      <c r="AA79" s="24"/>
      <c r="AB79" s="24"/>
      <c r="AC79" s="25"/>
      <c r="AD79" s="22"/>
      <c r="AE79" s="23"/>
      <c r="AF79" s="23"/>
      <c r="AG79" s="23"/>
    </row>
    <row r="80" spans="1:33" s="6" customFormat="1" ht="16" x14ac:dyDescent="0.2">
      <c r="A80" s="36"/>
      <c r="B80" s="36"/>
      <c r="C80" s="36"/>
      <c r="D80" s="36"/>
      <c r="E80" s="36" t="s">
        <v>55</v>
      </c>
      <c r="F80" s="36"/>
      <c r="G80" s="37"/>
      <c r="H80" s="38">
        <f>3307+1190</f>
        <v>4497</v>
      </c>
      <c r="I80" s="43">
        <f t="shared" si="38"/>
        <v>3.4318210782649044E-3</v>
      </c>
      <c r="J80" s="38">
        <v>1589</v>
      </c>
      <c r="K80" s="43">
        <f t="shared" ref="K80:K84" si="61">J80/$J$10</f>
        <v>1.8585990911696073E-3</v>
      </c>
      <c r="L80" s="38">
        <v>3189</v>
      </c>
      <c r="M80" s="42">
        <f t="shared" si="6"/>
        <v>1.7429553505012704E-3</v>
      </c>
      <c r="N80" s="38">
        <v>1723</v>
      </c>
      <c r="O80" s="43">
        <f t="shared" ref="O80" si="62">N80/N$10</f>
        <v>1.1252009753918613E-3</v>
      </c>
      <c r="P80" s="15"/>
      <c r="Q80" s="8"/>
      <c r="R80" s="8"/>
      <c r="S80" s="8"/>
      <c r="T80" s="8"/>
      <c r="Y80" s="24"/>
      <c r="Z80" s="24"/>
      <c r="AA80" s="24"/>
      <c r="AB80" s="24"/>
      <c r="AC80" s="25"/>
      <c r="AD80" s="22"/>
      <c r="AE80" s="23"/>
      <c r="AF80" s="23"/>
      <c r="AG80" s="23"/>
    </row>
    <row r="81" spans="1:33" s="6" customFormat="1" ht="16" x14ac:dyDescent="0.2">
      <c r="A81" s="36"/>
      <c r="B81" s="36"/>
      <c r="C81" s="36"/>
      <c r="D81" s="36"/>
      <c r="E81" s="36" t="s">
        <v>46</v>
      </c>
      <c r="F81" s="36"/>
      <c r="G81" s="37"/>
      <c r="H81" s="38">
        <v>745</v>
      </c>
      <c r="I81" s="43">
        <f t="shared" si="38"/>
        <v>5.6853606922556226E-4</v>
      </c>
      <c r="J81" s="38">
        <v>3932</v>
      </c>
      <c r="K81" s="43">
        <f t="shared" si="61"/>
        <v>4.5991262595839501E-3</v>
      </c>
      <c r="L81" s="38">
        <v>1500</v>
      </c>
      <c r="M81" s="42">
        <f t="shared" si="6"/>
        <v>8.1982848095073875E-4</v>
      </c>
      <c r="N81" s="38">
        <v>2300</v>
      </c>
      <c r="O81" s="43">
        <f t="shared" ref="O81" si="63">N81/N$10</f>
        <v>1.5020094273948234E-3</v>
      </c>
      <c r="P81" s="15"/>
      <c r="Q81" s="8"/>
      <c r="R81" s="8"/>
      <c r="S81" s="8"/>
      <c r="T81" s="8"/>
      <c r="Y81" s="24"/>
      <c r="Z81" s="24"/>
      <c r="AA81" s="24"/>
      <c r="AB81" s="24"/>
      <c r="AC81" s="25"/>
      <c r="AD81" s="22"/>
      <c r="AE81" s="23"/>
      <c r="AF81" s="23"/>
      <c r="AG81" s="23"/>
    </row>
    <row r="82" spans="1:33" s="6" customFormat="1" ht="16" x14ac:dyDescent="0.2">
      <c r="A82" s="36"/>
      <c r="B82" s="36"/>
      <c r="C82" s="36"/>
      <c r="D82" s="36"/>
      <c r="E82" s="36" t="s">
        <v>47</v>
      </c>
      <c r="F82" s="36"/>
      <c r="G82" s="37"/>
      <c r="H82" s="38">
        <f>595+9154</f>
        <v>9749</v>
      </c>
      <c r="I82" s="43">
        <f t="shared" si="38"/>
        <v>7.4398095823892708E-3</v>
      </c>
      <c r="J82" s="38">
        <f>15+1806</f>
        <v>1821</v>
      </c>
      <c r="K82" s="43">
        <f t="shared" si="61"/>
        <v>2.1299615764756798E-3</v>
      </c>
      <c r="L82" s="38">
        <v>16116</v>
      </c>
      <c r="M82" s="42">
        <f t="shared" ref="M82:M126" si="64">L82/L$10</f>
        <v>8.8082371993347362E-3</v>
      </c>
      <c r="N82" s="38">
        <v>9876</v>
      </c>
      <c r="O82" s="43">
        <f t="shared" ref="O82" si="65">N82/N$10</f>
        <v>6.4494978717179463E-3</v>
      </c>
      <c r="P82" s="15"/>
      <c r="Q82" s="8"/>
      <c r="R82" s="8"/>
      <c r="S82" s="8"/>
      <c r="T82" s="8"/>
      <c r="Y82" s="24"/>
      <c r="Z82" s="24"/>
      <c r="AA82" s="24"/>
      <c r="AB82" s="24"/>
      <c r="AC82" s="25"/>
      <c r="AD82" s="22"/>
      <c r="AE82" s="23"/>
      <c r="AF82" s="23"/>
      <c r="AG82" s="23"/>
    </row>
    <row r="83" spans="1:33" s="6" customFormat="1" ht="16" x14ac:dyDescent="0.2">
      <c r="A83" s="36"/>
      <c r="B83" s="36"/>
      <c r="C83" s="36"/>
      <c r="D83" s="36"/>
      <c r="E83" s="36" t="s">
        <v>86</v>
      </c>
      <c r="F83" s="36"/>
      <c r="G83" s="37"/>
      <c r="H83" s="38">
        <v>3576</v>
      </c>
      <c r="I83" s="43">
        <f t="shared" si="38"/>
        <v>2.7289731322826991E-3</v>
      </c>
      <c r="J83" s="38">
        <v>570</v>
      </c>
      <c r="K83" s="43">
        <f t="shared" si="61"/>
        <v>6.6670955441578111E-4</v>
      </c>
      <c r="L83" s="38">
        <v>13450</v>
      </c>
      <c r="M83" s="42">
        <f t="shared" si="64"/>
        <v>7.3511287125249567E-3</v>
      </c>
      <c r="N83" s="38"/>
      <c r="O83" s="43">
        <f t="shared" ref="O83" si="66">N83/N$10</f>
        <v>0</v>
      </c>
      <c r="P83" s="15"/>
      <c r="Q83" s="8"/>
      <c r="R83" s="8"/>
      <c r="S83" s="8"/>
      <c r="T83" s="8"/>
      <c r="Y83" s="24"/>
      <c r="Z83" s="24"/>
      <c r="AA83" s="24"/>
      <c r="AB83" s="24"/>
      <c r="AC83" s="25"/>
      <c r="AD83" s="22"/>
      <c r="AE83" s="23"/>
      <c r="AF83" s="23"/>
      <c r="AG83" s="23"/>
    </row>
    <row r="84" spans="1:33" s="6" customFormat="1" ht="16" x14ac:dyDescent="0.2">
      <c r="A84" s="36"/>
      <c r="B84" s="36"/>
      <c r="C84" s="36"/>
      <c r="D84" s="36"/>
      <c r="E84" s="36" t="s">
        <v>87</v>
      </c>
      <c r="F84" s="36"/>
      <c r="G84" s="37"/>
      <c r="H84" s="38">
        <v>15493</v>
      </c>
      <c r="I84" s="43">
        <f t="shared" si="38"/>
        <v>1.1823260832901526E-2</v>
      </c>
      <c r="J84" s="38">
        <v>9373</v>
      </c>
      <c r="K84" s="43">
        <f t="shared" si="61"/>
        <v>1.0963278339542309E-2</v>
      </c>
      <c r="L84" s="38">
        <v>10879</v>
      </c>
      <c r="M84" s="42">
        <f t="shared" si="64"/>
        <v>5.9459426961753908E-3</v>
      </c>
      <c r="N84" s="38"/>
      <c r="O84" s="43">
        <f t="shared" ref="O84" si="67">N84/N$10</f>
        <v>0</v>
      </c>
      <c r="P84" s="15"/>
      <c r="Q84" s="8"/>
      <c r="R84" s="8"/>
      <c r="S84" s="8"/>
      <c r="T84" s="8"/>
      <c r="Y84" s="24"/>
      <c r="Z84" s="24"/>
      <c r="AA84" s="24"/>
      <c r="AB84" s="24"/>
      <c r="AC84" s="25"/>
      <c r="AD84" s="22"/>
      <c r="AE84" s="23"/>
      <c r="AF84" s="23"/>
      <c r="AG84" s="23"/>
    </row>
    <row r="85" spans="1:33" s="6" customFormat="1" ht="16" x14ac:dyDescent="0.2">
      <c r="A85" s="36"/>
      <c r="B85" s="36"/>
      <c r="C85" s="36"/>
      <c r="D85" s="36"/>
      <c r="E85" s="36" t="s">
        <v>49</v>
      </c>
      <c r="F85" s="36"/>
      <c r="G85" s="37"/>
      <c r="H85" s="38">
        <v>3053</v>
      </c>
      <c r="I85" s="43">
        <f t="shared" si="38"/>
        <v>2.3298531803297206E-3</v>
      </c>
      <c r="J85" s="38">
        <v>693</v>
      </c>
      <c r="K85" s="43">
        <f t="shared" ref="K85:K123" si="68">J85/$J$10</f>
        <v>8.1057845826339701E-4</v>
      </c>
      <c r="L85" s="38">
        <f>1716+874</f>
        <v>2590</v>
      </c>
      <c r="M85" s="42">
        <f t="shared" si="64"/>
        <v>1.4155705104416088E-3</v>
      </c>
      <c r="N85" s="38">
        <v>735</v>
      </c>
      <c r="O85" s="43">
        <f t="shared" ref="O85" si="69">N85/N$10</f>
        <v>4.7998996918921532E-4</v>
      </c>
      <c r="P85" s="15"/>
      <c r="Q85" s="8"/>
      <c r="R85" s="8"/>
      <c r="S85" s="8"/>
      <c r="T85" s="8"/>
      <c r="Y85" s="24"/>
      <c r="Z85" s="24"/>
      <c r="AA85" s="24"/>
      <c r="AB85" s="24"/>
      <c r="AC85" s="25"/>
      <c r="AD85" s="22"/>
      <c r="AE85" s="23"/>
      <c r="AF85" s="23"/>
      <c r="AG85" s="23"/>
    </row>
    <row r="86" spans="1:33" s="6" customFormat="1" ht="16" x14ac:dyDescent="0.2">
      <c r="A86" s="36"/>
      <c r="B86" s="36"/>
      <c r="C86" s="36"/>
      <c r="D86" s="36"/>
      <c r="E86" s="36" t="s">
        <v>92</v>
      </c>
      <c r="F86" s="36"/>
      <c r="G86" s="37"/>
      <c r="H86" s="38">
        <f>4505+83</f>
        <v>4588</v>
      </c>
      <c r="I86" s="43">
        <f t="shared" si="38"/>
        <v>3.5012664236333956E-3</v>
      </c>
      <c r="J86" s="38">
        <v>7457</v>
      </c>
      <c r="K86" s="43">
        <f t="shared" si="68"/>
        <v>8.7221985039973339E-3</v>
      </c>
      <c r="L86" s="38">
        <v>360</v>
      </c>
      <c r="M86" s="42">
        <f t="shared" si="64"/>
        <v>1.967588354281773E-4</v>
      </c>
      <c r="N86" s="38"/>
      <c r="O86" s="43">
        <f t="shared" ref="O86" si="70">N86/N$10</f>
        <v>0</v>
      </c>
      <c r="P86" s="15"/>
      <c r="Q86" s="8"/>
      <c r="R86" s="8"/>
      <c r="S86" s="8"/>
      <c r="T86" s="8"/>
      <c r="Y86" s="24"/>
      <c r="Z86" s="24"/>
      <c r="AA86" s="24"/>
      <c r="AB86" s="24"/>
      <c r="AC86" s="25"/>
      <c r="AD86" s="22"/>
      <c r="AE86" s="23"/>
      <c r="AF86" s="23"/>
      <c r="AG86" s="23"/>
    </row>
    <row r="87" spans="1:33" s="6" customFormat="1" ht="16" x14ac:dyDescent="0.2">
      <c r="A87" s="36"/>
      <c r="B87" s="36"/>
      <c r="C87" s="36"/>
      <c r="D87" s="36"/>
      <c r="E87" s="36" t="s">
        <v>94</v>
      </c>
      <c r="F87" s="36"/>
      <c r="G87" s="37"/>
      <c r="H87" s="38">
        <f>131+335+150+74+151+928</f>
        <v>1769</v>
      </c>
      <c r="I87" s="43">
        <f t="shared" si="38"/>
        <v>1.3499869885369392E-3</v>
      </c>
      <c r="J87" s="38">
        <f>933+455</f>
        <v>1388</v>
      </c>
      <c r="K87" s="43">
        <f t="shared" si="68"/>
        <v>1.6234962482966741E-3</v>
      </c>
      <c r="L87" s="38">
        <f>14173+175</f>
        <v>14348</v>
      </c>
      <c r="M87" s="42">
        <f t="shared" si="64"/>
        <v>7.8419326964541333E-3</v>
      </c>
      <c r="N87" s="38">
        <f>180+3165+1894+600+120</f>
        <v>5959</v>
      </c>
      <c r="O87" s="43">
        <f t="shared" ref="O87" si="71">N87/N$10</f>
        <v>3.891510512106849E-3</v>
      </c>
      <c r="P87" s="15"/>
      <c r="Q87" s="8"/>
      <c r="R87" s="8"/>
      <c r="S87" s="8"/>
      <c r="T87" s="8"/>
      <c r="Y87" s="24"/>
      <c r="Z87" s="24"/>
      <c r="AA87" s="24"/>
      <c r="AB87" s="24"/>
      <c r="AC87" s="25"/>
      <c r="AD87" s="22"/>
      <c r="AE87" s="23"/>
      <c r="AF87" s="23"/>
      <c r="AG87" s="23"/>
    </row>
    <row r="88" spans="1:33" s="6" customFormat="1" ht="16" x14ac:dyDescent="0.2">
      <c r="A88" s="36"/>
      <c r="B88" s="36"/>
      <c r="C88" s="36"/>
      <c r="D88" s="36"/>
      <c r="E88" s="36" t="s">
        <v>77</v>
      </c>
      <c r="F88" s="36"/>
      <c r="G88" s="37"/>
      <c r="H88" s="38">
        <v>11512</v>
      </c>
      <c r="I88" s="43">
        <f t="shared" si="38"/>
        <v>8.7852177569458702E-3</v>
      </c>
      <c r="J88" s="38">
        <v>8516</v>
      </c>
      <c r="K88" s="43">
        <f t="shared" si="68"/>
        <v>9.9608746761487583E-3</v>
      </c>
      <c r="L88" s="38">
        <v>0</v>
      </c>
      <c r="M88" s="42">
        <f t="shared" si="64"/>
        <v>0</v>
      </c>
      <c r="N88" s="38">
        <v>7717</v>
      </c>
      <c r="O88" s="43">
        <f t="shared" ref="O88" si="72">N88/N$10</f>
        <v>5.0395681526981964E-3</v>
      </c>
      <c r="P88" s="15"/>
      <c r="Q88" s="8"/>
      <c r="R88" s="8"/>
      <c r="S88" s="8"/>
      <c r="T88" s="8"/>
      <c r="Y88" s="24"/>
      <c r="Z88" s="24"/>
      <c r="AA88" s="24"/>
      <c r="AB88" s="24"/>
      <c r="AC88" s="25"/>
      <c r="AD88" s="22"/>
      <c r="AE88" s="23"/>
      <c r="AF88" s="23"/>
      <c r="AG88" s="23"/>
    </row>
    <row r="89" spans="1:33" s="6" customFormat="1" ht="19" x14ac:dyDescent="0.35">
      <c r="A89" s="36"/>
      <c r="B89" s="36"/>
      <c r="C89" s="36"/>
      <c r="D89" s="36"/>
      <c r="E89" s="36" t="s">
        <v>80</v>
      </c>
      <c r="F89" s="36"/>
      <c r="G89" s="37"/>
      <c r="H89" s="45">
        <v>2746</v>
      </c>
      <c r="I89" s="43">
        <f t="shared" si="38"/>
        <v>2.0955705316689855E-3</v>
      </c>
      <c r="J89" s="45">
        <v>0</v>
      </c>
      <c r="K89" s="43">
        <f t="shared" si="68"/>
        <v>0</v>
      </c>
      <c r="L89" s="45">
        <v>0</v>
      </c>
      <c r="M89" s="42">
        <f t="shared" si="64"/>
        <v>0</v>
      </c>
      <c r="N89" s="45">
        <v>0</v>
      </c>
      <c r="O89" s="43">
        <f t="shared" ref="O89" si="73">N89/N$10</f>
        <v>0</v>
      </c>
      <c r="P89" s="15"/>
      <c r="Q89" s="8"/>
      <c r="R89" s="8"/>
      <c r="S89" s="8"/>
      <c r="T89" s="8"/>
      <c r="Y89" s="24"/>
      <c r="Z89" s="24"/>
      <c r="AA89" s="24"/>
      <c r="AB89" s="24"/>
      <c r="AC89" s="25"/>
      <c r="AD89" s="22"/>
      <c r="AE89" s="23"/>
      <c r="AF89" s="23"/>
      <c r="AG89" s="23"/>
    </row>
    <row r="90" spans="1:33" s="4" customFormat="1" ht="15" customHeight="1" x14ac:dyDescent="0.2">
      <c r="A90" s="36"/>
      <c r="B90" s="36"/>
      <c r="C90" s="36" t="s">
        <v>64</v>
      </c>
      <c r="D90" s="70"/>
      <c r="E90" s="70"/>
      <c r="F90" s="70"/>
      <c r="G90" s="46">
        <v>0.2</v>
      </c>
      <c r="H90" s="38">
        <f>SUM(H61:H89)</f>
        <v>178515</v>
      </c>
      <c r="I90" s="61">
        <f t="shared" si="38"/>
        <v>0.13623116295006879</v>
      </c>
      <c r="J90" s="38">
        <f>SUM(J61:J89)</f>
        <v>150238</v>
      </c>
      <c r="K90" s="98">
        <f t="shared" si="68"/>
        <v>0.17572826322161075</v>
      </c>
      <c r="L90" s="38">
        <f>SUM(L61:L89)</f>
        <v>289015</v>
      </c>
      <c r="M90" s="60">
        <f t="shared" si="64"/>
        <v>0.15796181894798517</v>
      </c>
      <c r="N90" s="38">
        <f>SUM(N61:N89)</f>
        <v>195860</v>
      </c>
      <c r="O90" s="92">
        <f t="shared" ref="O90" si="74">N90/N$10</f>
        <v>0.12790589845632613</v>
      </c>
      <c r="P90" s="17"/>
      <c r="Q90" s="8"/>
      <c r="R90" s="8"/>
      <c r="S90" s="8"/>
      <c r="T90" s="8"/>
      <c r="Y90" s="24"/>
      <c r="Z90" s="24"/>
      <c r="AA90" s="24"/>
      <c r="AB90" s="24"/>
      <c r="AC90" s="25"/>
      <c r="AD90" s="22"/>
      <c r="AE90" s="23"/>
      <c r="AF90" s="23"/>
      <c r="AG90" s="23"/>
    </row>
    <row r="91" spans="1:33" s="6" customFormat="1" ht="15" customHeight="1" x14ac:dyDescent="0.2">
      <c r="A91" s="36"/>
      <c r="B91" s="36"/>
      <c r="C91" s="36"/>
      <c r="D91" s="36"/>
      <c r="E91" s="36"/>
      <c r="F91" s="36"/>
      <c r="G91" s="37"/>
      <c r="H91" s="38"/>
      <c r="I91" s="43"/>
      <c r="J91" s="38"/>
      <c r="K91" s="43"/>
      <c r="L91" s="38"/>
      <c r="M91" s="42"/>
      <c r="N91" s="38"/>
      <c r="O91" s="43"/>
      <c r="P91" s="15"/>
      <c r="Q91" s="8"/>
      <c r="R91" s="8"/>
      <c r="S91" s="8"/>
      <c r="T91" s="8"/>
      <c r="Y91" s="24"/>
      <c r="Z91" s="24"/>
      <c r="AA91" s="24"/>
      <c r="AB91" s="24"/>
      <c r="AC91" s="25"/>
      <c r="AD91" s="22"/>
      <c r="AE91" s="23"/>
      <c r="AF91" s="23"/>
      <c r="AG91" s="23"/>
    </row>
    <row r="92" spans="1:33" s="6" customFormat="1" ht="15" customHeight="1" x14ac:dyDescent="0.2">
      <c r="A92" s="36"/>
      <c r="B92" s="36"/>
      <c r="C92" s="36" t="s">
        <v>32</v>
      </c>
      <c r="D92" s="55"/>
      <c r="E92" s="36"/>
      <c r="F92" s="36"/>
      <c r="G92" s="37"/>
      <c r="H92" s="38"/>
      <c r="I92" s="43"/>
      <c r="J92" s="38"/>
      <c r="K92" s="43"/>
      <c r="L92" s="38"/>
      <c r="M92" s="42"/>
      <c r="N92" s="38"/>
      <c r="O92" s="43"/>
      <c r="P92" s="15"/>
      <c r="Q92" s="8"/>
      <c r="R92" s="8"/>
      <c r="S92" s="8"/>
      <c r="T92" s="8"/>
      <c r="Y92" s="24"/>
      <c r="Z92" s="24"/>
      <c r="AA92" s="24"/>
      <c r="AB92" s="24"/>
      <c r="AC92" s="25"/>
      <c r="AD92" s="22"/>
      <c r="AE92" s="23"/>
      <c r="AF92" s="23"/>
      <c r="AG92" s="23"/>
    </row>
    <row r="93" spans="1:33" s="6" customFormat="1" ht="16" x14ac:dyDescent="0.2">
      <c r="A93" s="36"/>
      <c r="B93" s="36"/>
      <c r="C93" s="36"/>
      <c r="D93" s="55" t="s">
        <v>40</v>
      </c>
      <c r="E93" s="36"/>
      <c r="F93" s="36"/>
      <c r="G93" s="66"/>
      <c r="H93" s="38"/>
      <c r="I93" s="43"/>
      <c r="J93" s="38"/>
      <c r="K93" s="43"/>
      <c r="L93" s="38"/>
      <c r="M93" s="42"/>
      <c r="N93" s="38"/>
      <c r="O93" s="43"/>
      <c r="P93" s="15"/>
      <c r="Q93" s="8"/>
      <c r="R93" s="8"/>
      <c r="S93" s="8"/>
      <c r="T93" s="8"/>
      <c r="Y93" s="24"/>
      <c r="Z93" s="24"/>
      <c r="AA93" s="24"/>
      <c r="AB93" s="24"/>
      <c r="AC93" s="25"/>
      <c r="AD93" s="22"/>
      <c r="AE93" s="23"/>
      <c r="AF93" s="23"/>
      <c r="AG93" s="23"/>
    </row>
    <row r="94" spans="1:33" s="6" customFormat="1" ht="16" x14ac:dyDescent="0.2">
      <c r="A94" s="36"/>
      <c r="B94" s="36"/>
      <c r="C94" s="36"/>
      <c r="D94" s="55"/>
      <c r="E94" s="36" t="s">
        <v>42</v>
      </c>
      <c r="F94" s="36"/>
      <c r="G94" s="37"/>
      <c r="H94" s="38">
        <v>202482</v>
      </c>
      <c r="I94" s="43">
        <f t="shared" si="38"/>
        <v>0.15452123539453733</v>
      </c>
      <c r="J94" s="38">
        <v>164977</v>
      </c>
      <c r="K94" s="43">
        <f t="shared" si="68"/>
        <v>0.19296796869974092</v>
      </c>
      <c r="L94" s="38">
        <v>246956</v>
      </c>
      <c r="M94" s="42">
        <f t="shared" si="64"/>
        <v>0.13497437489444708</v>
      </c>
      <c r="N94" s="38">
        <v>209375</v>
      </c>
      <c r="O94" s="43">
        <f t="shared" ref="O94" si="75">N94/N$10</f>
        <v>0.13673183646121354</v>
      </c>
      <c r="P94" s="15"/>
      <c r="Q94" s="8"/>
      <c r="R94" s="8"/>
      <c r="S94" s="8"/>
      <c r="T94" s="8"/>
      <c r="Y94" s="24"/>
      <c r="Z94" s="24"/>
      <c r="AA94" s="24"/>
      <c r="AB94" s="24"/>
      <c r="AC94" s="25"/>
      <c r="AD94" s="22"/>
      <c r="AE94" s="23"/>
      <c r="AF94" s="23"/>
      <c r="AG94" s="23"/>
    </row>
    <row r="95" spans="1:33" ht="16" x14ac:dyDescent="0.2">
      <c r="A95" s="36"/>
      <c r="B95" s="36"/>
      <c r="C95" s="36"/>
      <c r="D95" s="62"/>
      <c r="E95" s="36" t="s">
        <v>39</v>
      </c>
      <c r="F95" s="36"/>
      <c r="G95" s="37"/>
      <c r="H95" s="72">
        <f>H94/R96*R95</f>
        <v>11742.784939567555</v>
      </c>
      <c r="I95" s="43">
        <f t="shared" si="38"/>
        <v>8.9613379749031805E-3</v>
      </c>
      <c r="J95" s="38">
        <v>9295</v>
      </c>
      <c r="K95" s="43">
        <f t="shared" si="68"/>
        <v>1.0872044400516992E-2</v>
      </c>
      <c r="L95" s="38">
        <f>(L94/V20)*V19</f>
        <v>23823.021673728043</v>
      </c>
      <c r="M95" s="42">
        <f t="shared" si="64"/>
        <v>1.3020527780285991E-2</v>
      </c>
      <c r="N95" s="38">
        <v>154378</v>
      </c>
      <c r="O95" s="43">
        <f t="shared" ref="O95" si="76">N95/N$10</f>
        <v>0.1008161788618948</v>
      </c>
      <c r="R95" s="8">
        <v>14961</v>
      </c>
      <c r="Y95" s="24"/>
      <c r="Z95" s="24"/>
      <c r="AA95" s="24"/>
      <c r="AB95" s="24"/>
      <c r="AC95" s="25"/>
    </row>
    <row r="96" spans="1:33" ht="16" x14ac:dyDescent="0.2">
      <c r="A96" s="36"/>
      <c r="B96" s="36"/>
      <c r="C96" s="36"/>
      <c r="D96" s="62"/>
      <c r="E96" s="36" t="s">
        <v>100</v>
      </c>
      <c r="F96" s="36"/>
      <c r="G96" s="48"/>
      <c r="H96" s="38"/>
      <c r="I96" s="43">
        <f t="shared" si="38"/>
        <v>0</v>
      </c>
      <c r="J96" s="38"/>
      <c r="K96" s="43">
        <f t="shared" si="68"/>
        <v>0</v>
      </c>
      <c r="L96" s="38">
        <f>16110+13639</f>
        <v>29749</v>
      </c>
      <c r="M96" s="42">
        <f t="shared" si="64"/>
        <v>1.6259384986535685E-2</v>
      </c>
      <c r="N96" s="38"/>
      <c r="O96" s="43">
        <f t="shared" ref="O96" si="77">N96/N$10</f>
        <v>0</v>
      </c>
      <c r="R96" s="8">
        <f>202482+55492</f>
        <v>257974</v>
      </c>
      <c r="Y96" s="24"/>
      <c r="Z96" s="24"/>
      <c r="AA96" s="24"/>
      <c r="AB96" s="24"/>
      <c r="AC96" s="25"/>
    </row>
    <row r="97" spans="1:33" s="6" customFormat="1" ht="16" x14ac:dyDescent="0.2">
      <c r="A97" s="36"/>
      <c r="B97" s="36"/>
      <c r="C97" s="36"/>
      <c r="D97" s="62"/>
      <c r="E97" s="36" t="s">
        <v>63</v>
      </c>
      <c r="F97" s="36"/>
      <c r="G97" s="48"/>
      <c r="H97" s="38">
        <v>7512</v>
      </c>
      <c r="I97" s="43">
        <f t="shared" si="38"/>
        <v>5.7326751033858038E-3</v>
      </c>
      <c r="J97" s="38"/>
      <c r="K97" s="43">
        <f t="shared" si="68"/>
        <v>0</v>
      </c>
      <c r="L97" s="38">
        <v>9885</v>
      </c>
      <c r="M97" s="42">
        <f t="shared" si="64"/>
        <v>5.4026696894653682E-3</v>
      </c>
      <c r="N97" s="38">
        <f>18742+8510</f>
        <v>27252</v>
      </c>
      <c r="O97" s="43">
        <f t="shared" ref="O97" si="78">N97/N$10</f>
        <v>1.7796852571897274E-2</v>
      </c>
      <c r="P97" s="15"/>
      <c r="Q97" s="8"/>
      <c r="R97" s="8"/>
      <c r="S97" s="8"/>
      <c r="T97" s="8"/>
      <c r="Y97" s="24"/>
      <c r="Z97" s="24"/>
      <c r="AA97" s="24"/>
      <c r="AB97" s="24"/>
      <c r="AC97" s="25"/>
      <c r="AD97" s="22"/>
      <c r="AE97" s="23"/>
      <c r="AF97" s="23"/>
      <c r="AG97" s="23"/>
    </row>
    <row r="98" spans="1:33" s="6" customFormat="1" ht="16" x14ac:dyDescent="0.2">
      <c r="A98" s="36"/>
      <c r="B98" s="36"/>
      <c r="C98" s="36"/>
      <c r="D98" s="62"/>
      <c r="E98" s="36" t="s">
        <v>84</v>
      </c>
      <c r="F98" s="36"/>
      <c r="G98" s="48"/>
      <c r="H98" s="38">
        <v>1586</v>
      </c>
      <c r="I98" s="43">
        <f t="shared" si="38"/>
        <v>1.2103331621365662E-3</v>
      </c>
      <c r="J98" s="38">
        <v>1357</v>
      </c>
      <c r="K98" s="43">
        <f t="shared" si="68"/>
        <v>1.587236605863535E-3</v>
      </c>
      <c r="L98" s="38">
        <v>3753</v>
      </c>
      <c r="M98" s="42">
        <f t="shared" si="64"/>
        <v>2.0512108593387481E-3</v>
      </c>
      <c r="N98" s="38">
        <v>4495</v>
      </c>
      <c r="O98" s="43">
        <f t="shared" ref="O98" si="79">N98/N$10</f>
        <v>2.9354488591911876E-3</v>
      </c>
      <c r="P98" s="15"/>
      <c r="Q98" s="8"/>
      <c r="R98" s="8"/>
      <c r="S98" s="8"/>
      <c r="T98" s="8"/>
      <c r="Y98" s="24"/>
      <c r="Z98" s="24"/>
      <c r="AA98" s="24"/>
      <c r="AB98" s="24"/>
      <c r="AC98" s="25"/>
      <c r="AD98" s="22"/>
      <c r="AE98" s="23"/>
      <c r="AF98" s="23"/>
      <c r="AG98" s="23"/>
    </row>
    <row r="99" spans="1:33" s="6" customFormat="1" ht="16" x14ac:dyDescent="0.2">
      <c r="A99" s="36"/>
      <c r="B99" s="36"/>
      <c r="C99" s="36"/>
      <c r="D99" s="62"/>
      <c r="E99" s="36" t="s">
        <v>105</v>
      </c>
      <c r="F99" s="36"/>
      <c r="G99" s="48"/>
      <c r="H99" s="38">
        <v>8744</v>
      </c>
      <c r="I99" s="43">
        <f t="shared" si="38"/>
        <v>6.6728582406823042E-3</v>
      </c>
      <c r="J99" s="38">
        <v>5544</v>
      </c>
      <c r="K99" s="43">
        <f t="shared" si="68"/>
        <v>6.4846276661071761E-3</v>
      </c>
      <c r="L99" s="38">
        <v>13138</v>
      </c>
      <c r="M99" s="42">
        <f t="shared" si="64"/>
        <v>7.1806043884872035E-3</v>
      </c>
      <c r="N99" s="38">
        <v>863</v>
      </c>
      <c r="O99" s="43">
        <f t="shared" ref="O99" si="80">N99/N$10</f>
        <v>5.6358005906162283E-4</v>
      </c>
      <c r="P99" s="15"/>
      <c r="Q99" s="8"/>
      <c r="R99" s="8"/>
      <c r="S99" s="8"/>
      <c r="T99" s="8"/>
      <c r="Y99" s="24"/>
      <c r="Z99" s="24"/>
      <c r="AA99" s="24"/>
      <c r="AB99" s="24"/>
      <c r="AC99" s="25"/>
      <c r="AD99" s="22"/>
      <c r="AE99" s="23"/>
      <c r="AF99" s="23"/>
      <c r="AG99" s="23"/>
    </row>
    <row r="100" spans="1:33" ht="16" x14ac:dyDescent="0.2">
      <c r="A100" s="36"/>
      <c r="B100" s="36"/>
      <c r="C100" s="36"/>
      <c r="D100" s="62" t="s">
        <v>41</v>
      </c>
      <c r="E100" s="36"/>
      <c r="F100" s="36"/>
      <c r="G100" s="37"/>
      <c r="H100" s="38"/>
      <c r="I100" s="43"/>
      <c r="J100" s="38"/>
      <c r="K100" s="43"/>
      <c r="L100" s="38"/>
      <c r="M100" s="42"/>
      <c r="N100" s="38"/>
      <c r="O100" s="43"/>
      <c r="Y100" s="24"/>
      <c r="Z100" s="24"/>
      <c r="AA100" s="24"/>
      <c r="AB100" s="24"/>
      <c r="AC100" s="25"/>
    </row>
    <row r="101" spans="1:33" s="6" customFormat="1" ht="16" x14ac:dyDescent="0.2">
      <c r="A101" s="36"/>
      <c r="B101" s="36"/>
      <c r="C101" s="36"/>
      <c r="D101" s="62"/>
      <c r="E101" s="36" t="s">
        <v>42</v>
      </c>
      <c r="F101" s="36"/>
      <c r="G101" s="37"/>
      <c r="H101" s="38">
        <v>55492</v>
      </c>
      <c r="I101" s="43">
        <f t="shared" si="38"/>
        <v>4.2347924232838799E-2</v>
      </c>
      <c r="J101" s="38"/>
      <c r="K101" s="43">
        <f t="shared" si="68"/>
        <v>0</v>
      </c>
      <c r="L101" s="38">
        <v>280986</v>
      </c>
      <c r="M101" s="42">
        <f t="shared" si="64"/>
        <v>0.15357355036561618</v>
      </c>
      <c r="N101" s="38"/>
      <c r="O101" s="43">
        <f t="shared" ref="O101" si="81">N101/N$10</f>
        <v>0</v>
      </c>
      <c r="P101" s="15"/>
      <c r="Q101" s="8"/>
      <c r="R101" s="8"/>
      <c r="S101" s="8"/>
      <c r="T101" s="8"/>
      <c r="Y101" s="24"/>
      <c r="Z101" s="24"/>
      <c r="AA101" s="24"/>
      <c r="AB101" s="24"/>
      <c r="AC101" s="25"/>
      <c r="AD101" s="22"/>
      <c r="AE101" s="23"/>
      <c r="AF101" s="23"/>
      <c r="AG101" s="23"/>
    </row>
    <row r="102" spans="1:33" s="6" customFormat="1" ht="16" x14ac:dyDescent="0.2">
      <c r="A102" s="36"/>
      <c r="B102" s="36"/>
      <c r="C102" s="36"/>
      <c r="D102" s="62"/>
      <c r="E102" s="36" t="s">
        <v>39</v>
      </c>
      <c r="F102" s="36"/>
      <c r="G102" s="48"/>
      <c r="H102" s="72">
        <f>H101/R96*R95</f>
        <v>3218.2150604324465</v>
      </c>
      <c r="I102" s="43">
        <f t="shared" si="38"/>
        <v>2.455934685074857E-3</v>
      </c>
      <c r="J102" s="38"/>
      <c r="K102" s="43">
        <f t="shared" si="68"/>
        <v>0</v>
      </c>
      <c r="L102" s="38">
        <f>L101/V20*V19</f>
        <v>27105.782277062099</v>
      </c>
      <c r="M102" s="42">
        <f t="shared" si="64"/>
        <v>1.4814728206123517E-2</v>
      </c>
      <c r="N102" s="38"/>
      <c r="O102" s="43">
        <f t="shared" ref="O102" si="82">N102/N$10</f>
        <v>0</v>
      </c>
      <c r="P102" s="15"/>
      <c r="Q102" s="8"/>
      <c r="R102" s="8"/>
      <c r="S102" s="8"/>
      <c r="T102" s="8"/>
      <c r="Y102" s="24"/>
      <c r="Z102" s="24"/>
      <c r="AA102" s="24"/>
      <c r="AB102" s="24"/>
      <c r="AC102" s="25"/>
      <c r="AD102" s="22"/>
      <c r="AE102" s="23"/>
      <c r="AF102" s="23"/>
      <c r="AG102" s="23"/>
    </row>
    <row r="103" spans="1:33" s="6" customFormat="1" ht="16" x14ac:dyDescent="0.2">
      <c r="A103" s="36"/>
      <c r="B103" s="36"/>
      <c r="C103" s="36"/>
      <c r="D103" s="62"/>
      <c r="E103" s="36" t="s">
        <v>43</v>
      </c>
      <c r="F103" s="36"/>
      <c r="G103" s="48"/>
      <c r="H103" s="38"/>
      <c r="I103" s="43">
        <f t="shared" si="38"/>
        <v>0</v>
      </c>
      <c r="J103" s="38"/>
      <c r="K103" s="43">
        <f t="shared" si="68"/>
        <v>0</v>
      </c>
      <c r="L103" s="38"/>
      <c r="M103" s="42">
        <f t="shared" si="64"/>
        <v>0</v>
      </c>
      <c r="N103" s="38"/>
      <c r="O103" s="43">
        <f t="shared" ref="O103" si="83">N103/N$10</f>
        <v>0</v>
      </c>
      <c r="P103" s="15"/>
      <c r="Q103" s="8"/>
      <c r="R103" s="8"/>
      <c r="S103" s="8"/>
      <c r="T103" s="8"/>
      <c r="Y103" s="24"/>
      <c r="Z103" s="24"/>
      <c r="AA103" s="24"/>
      <c r="AB103" s="24"/>
      <c r="AC103" s="25"/>
      <c r="AD103" s="22"/>
      <c r="AE103" s="23"/>
      <c r="AF103" s="23"/>
      <c r="AG103" s="23"/>
    </row>
    <row r="104" spans="1:33" s="6" customFormat="1" ht="14.25" customHeight="1" x14ac:dyDescent="0.2">
      <c r="A104" s="36"/>
      <c r="B104" s="36"/>
      <c r="C104" s="36"/>
      <c r="D104" s="62"/>
      <c r="E104" s="36" t="s">
        <v>63</v>
      </c>
      <c r="F104" s="36"/>
      <c r="G104" s="48"/>
      <c r="H104" s="38">
        <v>0</v>
      </c>
      <c r="I104" s="43">
        <f t="shared" si="38"/>
        <v>0</v>
      </c>
      <c r="J104" s="38"/>
      <c r="K104" s="43">
        <f t="shared" si="68"/>
        <v>0</v>
      </c>
      <c r="L104" s="38"/>
      <c r="M104" s="42">
        <f t="shared" si="64"/>
        <v>0</v>
      </c>
      <c r="N104" s="38"/>
      <c r="O104" s="43">
        <f t="shared" ref="O104" si="84">N104/N$10</f>
        <v>0</v>
      </c>
      <c r="P104" s="15"/>
      <c r="Q104" s="8"/>
      <c r="R104" s="8"/>
      <c r="S104" s="8"/>
      <c r="T104" s="8"/>
      <c r="Y104" s="24"/>
      <c r="Z104" s="24"/>
      <c r="AA104" s="24"/>
      <c r="AB104" s="24"/>
      <c r="AC104" s="25"/>
      <c r="AD104" s="22"/>
      <c r="AE104" s="23"/>
      <c r="AF104" s="23"/>
      <c r="AG104" s="23"/>
    </row>
    <row r="105" spans="1:33" s="6" customFormat="1" ht="14.25" customHeight="1" x14ac:dyDescent="0.2">
      <c r="A105" s="36"/>
      <c r="B105" s="36"/>
      <c r="C105" s="36"/>
      <c r="D105" s="62"/>
      <c r="E105" s="36" t="s">
        <v>78</v>
      </c>
      <c r="F105" s="36"/>
      <c r="G105" s="48"/>
      <c r="H105" s="38"/>
      <c r="I105" s="43">
        <f t="shared" si="38"/>
        <v>0</v>
      </c>
      <c r="J105" s="38"/>
      <c r="K105" s="43">
        <f t="shared" si="68"/>
        <v>0</v>
      </c>
      <c r="L105" s="38"/>
      <c r="M105" s="42">
        <f t="shared" si="64"/>
        <v>0</v>
      </c>
      <c r="N105" s="38"/>
      <c r="O105" s="43">
        <f t="shared" ref="O105" si="85">N105/N$10</f>
        <v>0</v>
      </c>
      <c r="P105" s="15"/>
      <c r="Q105" s="8"/>
      <c r="R105" s="8"/>
      <c r="S105" s="8"/>
      <c r="T105" s="8"/>
      <c r="Y105" s="24"/>
      <c r="Z105" s="24"/>
      <c r="AA105" s="24"/>
      <c r="AB105" s="24"/>
      <c r="AC105" s="25"/>
      <c r="AD105" s="22"/>
      <c r="AE105" s="23"/>
      <c r="AF105" s="23"/>
      <c r="AG105" s="23"/>
    </row>
    <row r="106" spans="1:33" s="6" customFormat="1" ht="14.25" customHeight="1" x14ac:dyDescent="0.35">
      <c r="A106" s="36"/>
      <c r="B106" s="36"/>
      <c r="C106" s="36"/>
      <c r="D106" s="62"/>
      <c r="E106" s="36" t="s">
        <v>105</v>
      </c>
      <c r="F106" s="36"/>
      <c r="G106" s="48"/>
      <c r="H106" s="45">
        <v>0</v>
      </c>
      <c r="I106" s="43">
        <f t="shared" si="38"/>
        <v>0</v>
      </c>
      <c r="J106" s="45">
        <v>0</v>
      </c>
      <c r="K106" s="43">
        <f t="shared" si="68"/>
        <v>0</v>
      </c>
      <c r="L106" s="45">
        <v>0</v>
      </c>
      <c r="M106" s="42">
        <f t="shared" si="64"/>
        <v>0</v>
      </c>
      <c r="N106" s="45">
        <v>0</v>
      </c>
      <c r="O106" s="43">
        <f t="shared" ref="O106" si="86">N106/N$10</f>
        <v>0</v>
      </c>
      <c r="P106" s="15"/>
      <c r="Q106" s="8"/>
      <c r="R106" s="8"/>
      <c r="S106" s="8"/>
      <c r="T106" s="8"/>
      <c r="Y106" s="24"/>
      <c r="Z106" s="24"/>
      <c r="AA106" s="24"/>
      <c r="AB106" s="24"/>
      <c r="AC106" s="25"/>
      <c r="AD106" s="22"/>
      <c r="AE106" s="23"/>
      <c r="AF106" s="23"/>
      <c r="AG106" s="23"/>
    </row>
    <row r="107" spans="1:33" s="6" customFormat="1" ht="28.5" customHeight="1" x14ac:dyDescent="0.2">
      <c r="A107" s="36"/>
      <c r="B107" s="36"/>
      <c r="C107" s="36" t="s">
        <v>65</v>
      </c>
      <c r="D107" s="62"/>
      <c r="E107" s="36"/>
      <c r="F107" s="36"/>
      <c r="G107" s="48">
        <f>(100*0.75)*0.35%</f>
        <v>0.26249999999999996</v>
      </c>
      <c r="H107" s="73">
        <f>SUM(H94:H106)</f>
        <v>290777</v>
      </c>
      <c r="I107" s="92">
        <f>H107/H10</f>
        <v>0.22190229879355883</v>
      </c>
      <c r="J107" s="38">
        <f>SUM(J94:J106)</f>
        <v>181173</v>
      </c>
      <c r="K107" s="92">
        <f t="shared" si="68"/>
        <v>0.21191187737222864</v>
      </c>
      <c r="L107" s="38">
        <f>SUM(L94:L106)</f>
        <v>635395.80395079008</v>
      </c>
      <c r="M107" s="94">
        <f t="shared" si="64"/>
        <v>0.34727705117029972</v>
      </c>
      <c r="N107" s="38">
        <f>SUM(N94:N106)</f>
        <v>396363</v>
      </c>
      <c r="O107" s="61">
        <f t="shared" ref="O107" si="87">N107/N$10</f>
        <v>0.25884389681325842</v>
      </c>
      <c r="P107" s="15" t="s">
        <v>104</v>
      </c>
      <c r="R107" s="8"/>
      <c r="S107" s="8"/>
      <c r="T107" s="8"/>
      <c r="Y107" s="24"/>
      <c r="Z107" s="24"/>
      <c r="AA107" s="24"/>
      <c r="AB107" s="24"/>
      <c r="AC107" s="25"/>
      <c r="AD107" s="22"/>
      <c r="AE107" s="23"/>
      <c r="AF107" s="23"/>
      <c r="AG107" s="23"/>
    </row>
    <row r="108" spans="1:33" s="6" customFormat="1" ht="14.25" customHeight="1" x14ac:dyDescent="0.2">
      <c r="A108" s="36"/>
      <c r="B108" s="36"/>
      <c r="C108" s="36"/>
      <c r="D108" s="66"/>
      <c r="E108" s="36"/>
      <c r="F108" s="36"/>
      <c r="G108" s="48"/>
      <c r="H108" s="38"/>
      <c r="I108" s="39"/>
      <c r="J108" s="38"/>
      <c r="K108" s="43"/>
      <c r="L108" s="38"/>
      <c r="M108" s="42"/>
      <c r="N108" s="38"/>
      <c r="O108" s="43"/>
      <c r="P108" s="15"/>
      <c r="R108" s="8"/>
      <c r="S108" s="8"/>
      <c r="T108" s="8"/>
      <c r="Y108" s="24"/>
      <c r="Z108" s="24"/>
      <c r="AA108" s="24"/>
      <c r="AB108" s="24"/>
      <c r="AC108" s="25"/>
      <c r="AD108" s="22"/>
      <c r="AE108" s="23"/>
      <c r="AF108" s="23"/>
      <c r="AG108" s="23"/>
    </row>
    <row r="109" spans="1:33" ht="14.25" customHeight="1" x14ac:dyDescent="0.2">
      <c r="A109" s="36"/>
      <c r="B109" s="36" t="s">
        <v>44</v>
      </c>
      <c r="C109" s="36"/>
      <c r="D109" s="62"/>
      <c r="E109" s="36"/>
      <c r="F109" s="36"/>
      <c r="G109" s="46">
        <f>G33+G58+G90+G107</f>
        <v>0.91749999999999998</v>
      </c>
      <c r="H109" s="38">
        <f>H107+H90+H58+H33</f>
        <v>1008895</v>
      </c>
      <c r="I109" s="59">
        <f>H109/H10</f>
        <v>0.76992375511587074</v>
      </c>
      <c r="J109" s="38">
        <f>J107+J90+J58+J33</f>
        <v>739646.9102789812</v>
      </c>
      <c r="K109" s="59">
        <f t="shared" si="68"/>
        <v>0.86513975785457686</v>
      </c>
      <c r="L109" s="38">
        <f>L107+L90+L58+L33</f>
        <v>1746979.5733488088</v>
      </c>
      <c r="M109" s="71">
        <f t="shared" si="64"/>
        <v>0.95481573991368229</v>
      </c>
      <c r="N109" s="38">
        <f>N107+N90+N58+N33</f>
        <v>1199906.6599999999</v>
      </c>
      <c r="O109" s="59">
        <f t="shared" ref="O109" si="88">N109/N$10</f>
        <v>0.78359613709297171</v>
      </c>
      <c r="Y109" s="24"/>
      <c r="Z109" s="24"/>
      <c r="AA109" s="24"/>
      <c r="AB109" s="24"/>
      <c r="AC109" s="25"/>
    </row>
    <row r="110" spans="1:33" s="6" customFormat="1" ht="16" x14ac:dyDescent="0.2">
      <c r="A110" s="36"/>
      <c r="B110" s="36"/>
      <c r="C110" s="36"/>
      <c r="D110" s="36"/>
      <c r="E110" s="36"/>
      <c r="F110" s="36"/>
      <c r="G110" s="37"/>
      <c r="H110" s="38"/>
      <c r="I110" s="39"/>
      <c r="J110" s="38"/>
      <c r="K110" s="43"/>
      <c r="L110" s="38"/>
      <c r="M110" s="42"/>
      <c r="N110" s="38"/>
      <c r="O110" s="43"/>
      <c r="P110" s="15"/>
      <c r="R110" s="8"/>
      <c r="S110" s="8"/>
      <c r="T110" s="8"/>
      <c r="Y110" s="24"/>
      <c r="Z110" s="24"/>
      <c r="AA110" s="24"/>
      <c r="AB110" s="24"/>
      <c r="AC110" s="25"/>
      <c r="AD110" s="22"/>
      <c r="AE110" s="23"/>
      <c r="AF110" s="23"/>
      <c r="AG110" s="23"/>
    </row>
    <row r="111" spans="1:33" ht="16" x14ac:dyDescent="0.2">
      <c r="A111" s="36" t="s">
        <v>114</v>
      </c>
      <c r="B111" s="36"/>
      <c r="C111" s="36"/>
      <c r="D111" s="36"/>
      <c r="E111" s="36"/>
      <c r="F111" s="36" t="s">
        <v>81</v>
      </c>
      <c r="G111" s="46">
        <f>G10-G109</f>
        <v>8.2500000000000018E-2</v>
      </c>
      <c r="H111" s="38">
        <f>H10-H109</f>
        <v>301488</v>
      </c>
      <c r="I111" s="61">
        <f>H111/H10</f>
        <v>0.23007624488412928</v>
      </c>
      <c r="J111" s="38">
        <f>J10-J109</f>
        <v>115298.0897210188</v>
      </c>
      <c r="K111" s="59">
        <f t="shared" si="68"/>
        <v>0.13486024214542316</v>
      </c>
      <c r="L111" s="38">
        <f>L10-L109</f>
        <v>82671.426651191199</v>
      </c>
      <c r="M111" s="94">
        <f t="shared" si="64"/>
        <v>4.5184260086317665E-2</v>
      </c>
      <c r="N111" s="38">
        <f>N10-N109</f>
        <v>331375.34000000008</v>
      </c>
      <c r="O111" s="92">
        <f t="shared" ref="O111" si="89">N111/N$10</f>
        <v>0.21640386290702829</v>
      </c>
      <c r="P111" s="15" t="s">
        <v>79</v>
      </c>
      <c r="Y111" s="24"/>
      <c r="Z111" s="24"/>
      <c r="AA111" s="24"/>
      <c r="AB111" s="24"/>
      <c r="AC111" s="25"/>
    </row>
    <row r="112" spans="1:33" ht="16" x14ac:dyDescent="0.2">
      <c r="A112" s="36"/>
      <c r="B112" s="36"/>
      <c r="C112" s="36"/>
      <c r="D112" s="36"/>
      <c r="E112" s="36"/>
      <c r="F112" s="36"/>
      <c r="G112" s="37"/>
      <c r="H112" s="38"/>
      <c r="I112" s="39"/>
      <c r="J112" s="38"/>
      <c r="K112" s="43"/>
      <c r="L112" s="38"/>
      <c r="M112" s="42"/>
      <c r="N112" s="38"/>
      <c r="O112" s="43"/>
      <c r="Y112" s="24"/>
      <c r="Z112" s="24"/>
      <c r="AA112" s="24"/>
      <c r="AB112" s="24"/>
      <c r="AC112" s="25"/>
    </row>
    <row r="113" spans="1:33" ht="19.5" customHeight="1" x14ac:dyDescent="0.2">
      <c r="A113" s="62"/>
      <c r="B113" s="36" t="s">
        <v>16</v>
      </c>
      <c r="C113" s="36"/>
      <c r="D113" s="62"/>
      <c r="E113" s="62"/>
      <c r="F113" s="62"/>
      <c r="G113" s="37"/>
      <c r="H113" s="38"/>
      <c r="I113" s="39"/>
      <c r="J113" s="38"/>
      <c r="K113" s="43"/>
      <c r="L113" s="38"/>
      <c r="M113" s="42"/>
      <c r="N113" s="38"/>
      <c r="O113" s="43"/>
      <c r="Y113" s="24"/>
      <c r="Z113" s="24"/>
      <c r="AA113" s="24"/>
      <c r="AB113" s="24"/>
      <c r="AC113" s="25"/>
    </row>
    <row r="114" spans="1:33" ht="16" x14ac:dyDescent="0.2">
      <c r="A114" s="62"/>
      <c r="B114" s="36"/>
      <c r="C114" s="36" t="s">
        <v>17</v>
      </c>
      <c r="D114" s="62"/>
      <c r="E114" s="62"/>
      <c r="F114" s="62"/>
      <c r="G114" s="37"/>
      <c r="H114" s="38"/>
      <c r="I114" s="39"/>
      <c r="J114" s="38"/>
      <c r="K114" s="43"/>
      <c r="L114" s="38"/>
      <c r="M114" s="42"/>
      <c r="N114" s="38"/>
      <c r="O114" s="43"/>
      <c r="Y114" s="24"/>
      <c r="Z114" s="24"/>
      <c r="AA114" s="24"/>
      <c r="AB114" s="24"/>
      <c r="AC114" s="25"/>
    </row>
    <row r="115" spans="1:33" ht="16" x14ac:dyDescent="0.2">
      <c r="A115" s="62"/>
      <c r="B115" s="36"/>
      <c r="C115" s="36"/>
      <c r="D115" s="62" t="s">
        <v>0</v>
      </c>
      <c r="E115" s="62"/>
      <c r="F115" s="62"/>
      <c r="G115" s="37"/>
      <c r="H115" s="38">
        <v>29</v>
      </c>
      <c r="I115" s="39"/>
      <c r="J115" s="38"/>
      <c r="K115" s="43">
        <f t="shared" si="68"/>
        <v>0</v>
      </c>
      <c r="L115" s="38"/>
      <c r="M115" s="42">
        <f t="shared" si="64"/>
        <v>0</v>
      </c>
      <c r="N115" s="38"/>
      <c r="O115" s="43">
        <f t="shared" ref="O115" si="90">N115/N$10</f>
        <v>0</v>
      </c>
      <c r="Y115" s="24"/>
      <c r="Z115" s="24"/>
      <c r="AA115" s="24"/>
      <c r="AB115" s="24"/>
      <c r="AC115" s="25"/>
    </row>
    <row r="116" spans="1:33" ht="16" x14ac:dyDescent="0.2">
      <c r="A116" s="62"/>
      <c r="B116" s="36"/>
      <c r="C116" s="36"/>
      <c r="D116" s="62" t="s">
        <v>21</v>
      </c>
      <c r="E116" s="62"/>
      <c r="F116" s="62"/>
      <c r="G116" s="37"/>
      <c r="H116" s="38">
        <v>0</v>
      </c>
      <c r="I116" s="39"/>
      <c r="J116" s="38"/>
      <c r="K116" s="43">
        <f t="shared" si="68"/>
        <v>0</v>
      </c>
      <c r="L116" s="38"/>
      <c r="M116" s="42">
        <f t="shared" si="64"/>
        <v>0</v>
      </c>
      <c r="N116" s="38"/>
      <c r="O116" s="43">
        <f t="shared" ref="O116" si="91">N116/N$10</f>
        <v>0</v>
      </c>
      <c r="Y116" s="24"/>
      <c r="Z116" s="24"/>
      <c r="AA116" s="24"/>
      <c r="AB116" s="24"/>
      <c r="AC116" s="25"/>
    </row>
    <row r="117" spans="1:33" s="6" customFormat="1" ht="19" x14ac:dyDescent="0.35">
      <c r="A117" s="62"/>
      <c r="B117" s="36"/>
      <c r="C117" s="36"/>
      <c r="D117" s="62" t="s">
        <v>90</v>
      </c>
      <c r="E117" s="62"/>
      <c r="F117" s="62"/>
      <c r="G117" s="37"/>
      <c r="H117" s="44">
        <v>2050</v>
      </c>
      <c r="I117" s="39"/>
      <c r="J117" s="45">
        <v>0</v>
      </c>
      <c r="K117" s="43">
        <f t="shared" si="68"/>
        <v>0</v>
      </c>
      <c r="L117" s="45">
        <v>0</v>
      </c>
      <c r="M117" s="42">
        <f t="shared" si="64"/>
        <v>0</v>
      </c>
      <c r="N117" s="45">
        <v>0</v>
      </c>
      <c r="O117" s="43">
        <f t="shared" ref="O117" si="92">N117/N$10</f>
        <v>0</v>
      </c>
      <c r="P117" s="15"/>
      <c r="Q117" s="8"/>
      <c r="R117" s="8"/>
      <c r="S117" s="8"/>
      <c r="T117" s="8"/>
      <c r="Y117" s="24"/>
      <c r="Z117" s="24"/>
      <c r="AA117" s="24"/>
      <c r="AB117" s="24"/>
      <c r="AC117" s="28"/>
      <c r="AD117" s="22"/>
      <c r="AE117" s="23"/>
      <c r="AF117" s="23"/>
      <c r="AG117" s="23"/>
    </row>
    <row r="118" spans="1:33" s="6" customFormat="1" ht="16" x14ac:dyDescent="0.2">
      <c r="A118" s="62"/>
      <c r="B118" s="36"/>
      <c r="C118" s="36" t="s">
        <v>95</v>
      </c>
      <c r="D118" s="62"/>
      <c r="E118" s="62"/>
      <c r="F118" s="62"/>
      <c r="G118" s="37"/>
      <c r="H118" s="38">
        <f>SUM(H115:H117)</f>
        <v>2079</v>
      </c>
      <c r="I118" s="43">
        <f>H118/H10</f>
        <v>1.5865590441878443E-3</v>
      </c>
      <c r="J118" s="38">
        <f>SUM(J115:J117)</f>
        <v>0</v>
      </c>
      <c r="K118" s="43">
        <f t="shared" si="68"/>
        <v>0</v>
      </c>
      <c r="L118" s="38">
        <f>SUM(L115:L117)</f>
        <v>0</v>
      </c>
      <c r="M118" s="42">
        <f t="shared" si="64"/>
        <v>0</v>
      </c>
      <c r="N118" s="38">
        <f>SUM(N115:N117)</f>
        <v>0</v>
      </c>
      <c r="O118" s="43">
        <f t="shared" ref="O118" si="93">N118/N$10</f>
        <v>0</v>
      </c>
      <c r="P118" s="15"/>
      <c r="Q118" s="8"/>
      <c r="R118" s="8"/>
      <c r="S118" s="8"/>
      <c r="T118" s="8"/>
      <c r="Y118" s="29"/>
      <c r="Z118" s="29"/>
      <c r="AA118" s="29"/>
      <c r="AB118" s="29"/>
      <c r="AC118" s="30"/>
      <c r="AD118" s="22"/>
      <c r="AE118" s="23"/>
      <c r="AF118" s="23"/>
      <c r="AG118" s="23"/>
    </row>
    <row r="119" spans="1:33" s="6" customFormat="1" ht="16" x14ac:dyDescent="0.2">
      <c r="A119" s="62"/>
      <c r="B119" s="36"/>
      <c r="C119" s="36"/>
      <c r="D119" s="62"/>
      <c r="E119" s="62"/>
      <c r="F119" s="62"/>
      <c r="G119" s="37"/>
      <c r="H119" s="38"/>
      <c r="I119" s="43"/>
      <c r="J119" s="38"/>
      <c r="K119" s="43"/>
      <c r="L119" s="38"/>
      <c r="M119" s="42"/>
      <c r="N119" s="38"/>
      <c r="O119" s="43"/>
      <c r="P119" s="15"/>
      <c r="Q119" s="8"/>
      <c r="R119" s="8"/>
      <c r="S119" s="8"/>
      <c r="T119" s="8"/>
      <c r="Y119" s="29"/>
      <c r="Z119" s="29"/>
      <c r="AA119" s="29"/>
      <c r="AB119" s="29"/>
      <c r="AC119" s="30"/>
      <c r="AD119" s="22"/>
      <c r="AE119" s="23"/>
      <c r="AF119" s="23"/>
      <c r="AG119" s="23"/>
    </row>
    <row r="120" spans="1:33" s="2" customFormat="1" ht="16" x14ac:dyDescent="0.2">
      <c r="A120" s="74"/>
      <c r="B120" s="36"/>
      <c r="C120" s="36" t="s">
        <v>22</v>
      </c>
      <c r="D120" s="62"/>
      <c r="E120" s="62"/>
      <c r="F120" s="62"/>
      <c r="G120" s="75"/>
      <c r="H120" s="76"/>
      <c r="I120" s="77"/>
      <c r="J120" s="76"/>
      <c r="K120" s="43"/>
      <c r="L120" s="38"/>
      <c r="M120" s="42"/>
      <c r="N120" s="38"/>
      <c r="O120" s="43"/>
      <c r="P120" s="15"/>
      <c r="Q120" s="12"/>
      <c r="R120" s="12"/>
      <c r="S120" s="12"/>
      <c r="T120" s="12"/>
      <c r="Y120" s="29"/>
      <c r="Z120" s="29"/>
      <c r="AA120" s="29"/>
      <c r="AB120" s="24"/>
      <c r="AC120" s="25"/>
      <c r="AD120" s="31"/>
      <c r="AE120" s="32"/>
      <c r="AF120" s="32"/>
      <c r="AG120" s="32"/>
    </row>
    <row r="121" spans="1:33" ht="16" x14ac:dyDescent="0.2">
      <c r="A121" s="62"/>
      <c r="B121" s="62"/>
      <c r="C121" s="62"/>
      <c r="D121" s="62" t="s">
        <v>30</v>
      </c>
      <c r="E121" s="62"/>
      <c r="F121" s="62"/>
      <c r="G121" s="37"/>
      <c r="H121" s="38">
        <v>54976</v>
      </c>
      <c r="I121" s="43"/>
      <c r="J121" s="38">
        <v>34788</v>
      </c>
      <c r="K121" s="43">
        <f t="shared" si="68"/>
        <v>4.069033680529157E-2</v>
      </c>
      <c r="L121" s="38">
        <v>32055</v>
      </c>
      <c r="M121" s="42">
        <f t="shared" si="64"/>
        <v>1.7519734637917287E-2</v>
      </c>
      <c r="N121" s="38"/>
      <c r="O121" s="43">
        <f t="shared" ref="O121" si="94">N121/N$10</f>
        <v>0</v>
      </c>
      <c r="AB121" s="24"/>
      <c r="AC121" s="25"/>
    </row>
    <row r="122" spans="1:33" ht="16" x14ac:dyDescent="0.2">
      <c r="A122" s="62"/>
      <c r="B122" s="62"/>
      <c r="C122" s="62"/>
      <c r="D122" s="62" t="s">
        <v>31</v>
      </c>
      <c r="E122" s="62"/>
      <c r="F122" s="62"/>
      <c r="G122" s="37"/>
      <c r="H122" s="38">
        <v>59286</v>
      </c>
      <c r="I122" s="43"/>
      <c r="J122" s="38">
        <v>12625</v>
      </c>
      <c r="K122" s="43">
        <f t="shared" si="68"/>
        <v>1.4767031797367082E-2</v>
      </c>
      <c r="L122" s="38">
        <v>35500</v>
      </c>
      <c r="M122" s="42">
        <f t="shared" si="64"/>
        <v>1.9402607382500815E-2</v>
      </c>
      <c r="N122" s="38"/>
      <c r="O122" s="43">
        <f t="shared" ref="O122" si="95">N122/N$10</f>
        <v>0</v>
      </c>
      <c r="AB122" s="24"/>
      <c r="AC122" s="25"/>
    </row>
    <row r="123" spans="1:33" ht="19" x14ac:dyDescent="0.35">
      <c r="A123" s="62"/>
      <c r="B123" s="62"/>
      <c r="C123" s="62"/>
      <c r="D123" s="62" t="s">
        <v>23</v>
      </c>
      <c r="E123" s="62"/>
      <c r="F123" s="62"/>
      <c r="G123" s="37"/>
      <c r="H123" s="45">
        <v>3084</v>
      </c>
      <c r="I123" s="43"/>
      <c r="J123" s="45">
        <v>14281</v>
      </c>
      <c r="K123" s="43">
        <f t="shared" si="68"/>
        <v>1.6703998502827666E-2</v>
      </c>
      <c r="L123" s="45">
        <v>0</v>
      </c>
      <c r="M123" s="42">
        <f t="shared" si="64"/>
        <v>0</v>
      </c>
      <c r="N123" s="45">
        <v>0</v>
      </c>
      <c r="O123" s="43">
        <f t="shared" ref="O123" si="96">N123/N$10</f>
        <v>0</v>
      </c>
      <c r="AB123" s="24"/>
      <c r="AC123" s="25"/>
    </row>
    <row r="124" spans="1:33" s="6" customFormat="1" ht="16" x14ac:dyDescent="0.2">
      <c r="A124" s="62"/>
      <c r="B124" s="62"/>
      <c r="C124" s="62" t="s">
        <v>95</v>
      </c>
      <c r="D124" s="62"/>
      <c r="E124" s="62"/>
      <c r="F124" s="62"/>
      <c r="G124" s="37"/>
      <c r="H124" s="38">
        <f>SUM(H121:H123)</f>
        <v>117346</v>
      </c>
      <c r="I124" s="59">
        <f>H124/H10</f>
        <v>8.9550917556164872E-2</v>
      </c>
      <c r="J124" s="38">
        <f>SUM(J121:J123)</f>
        <v>61694</v>
      </c>
      <c r="K124" s="59">
        <f>J124/J10</f>
        <v>7.2161367105486318E-2</v>
      </c>
      <c r="L124" s="38">
        <f>SUM(L121:L123)</f>
        <v>67555</v>
      </c>
      <c r="M124" s="71">
        <f t="shared" si="64"/>
        <v>3.6922342020418102E-2</v>
      </c>
      <c r="N124" s="38">
        <f>SUM(N121:N123)</f>
        <v>0</v>
      </c>
      <c r="O124" s="59">
        <f t="shared" ref="O124" si="97">N124/N$10</f>
        <v>0</v>
      </c>
      <c r="P124" s="15"/>
      <c r="Q124" s="8"/>
      <c r="R124" s="8"/>
      <c r="S124" s="8"/>
      <c r="T124" s="8"/>
      <c r="Y124" s="29"/>
      <c r="Z124" s="29"/>
      <c r="AA124" s="29"/>
      <c r="AB124" s="24"/>
      <c r="AC124" s="25"/>
      <c r="AD124" s="22"/>
      <c r="AE124" s="23"/>
      <c r="AF124" s="23"/>
      <c r="AG124" s="23"/>
    </row>
    <row r="125" spans="1:33" s="6" customFormat="1" ht="16" x14ac:dyDescent="0.2">
      <c r="A125" s="62"/>
      <c r="B125" s="62"/>
      <c r="C125" s="62"/>
      <c r="D125" s="62"/>
      <c r="E125" s="62"/>
      <c r="F125" s="62"/>
      <c r="G125" s="37"/>
      <c r="H125" s="38"/>
      <c r="I125" s="39"/>
      <c r="J125" s="38"/>
      <c r="K125" s="39"/>
      <c r="L125" s="38"/>
      <c r="M125" s="42"/>
      <c r="N125" s="38"/>
      <c r="O125" s="43"/>
      <c r="P125" s="15"/>
      <c r="Q125" s="8"/>
      <c r="R125" s="8"/>
      <c r="S125" s="8"/>
      <c r="T125" s="8"/>
      <c r="Y125" s="29"/>
      <c r="Z125" s="29"/>
      <c r="AA125" s="29"/>
      <c r="AB125" s="24"/>
      <c r="AC125" s="25"/>
      <c r="AD125" s="22"/>
      <c r="AE125" s="23"/>
      <c r="AF125" s="23"/>
      <c r="AG125" s="23"/>
    </row>
    <row r="126" spans="1:33" ht="19" x14ac:dyDescent="0.35">
      <c r="A126" s="36" t="s">
        <v>18</v>
      </c>
      <c r="B126" s="62"/>
      <c r="C126" s="62"/>
      <c r="D126" s="62"/>
      <c r="E126" s="62"/>
      <c r="F126" s="62"/>
      <c r="G126" s="37"/>
      <c r="H126" s="78">
        <f>H111+H118-H124</f>
        <v>186221</v>
      </c>
      <c r="I126" s="79">
        <f>H126/H10</f>
        <v>0.14211188637215227</v>
      </c>
      <c r="J126" s="78">
        <f>J111+J118-J124</f>
        <v>53604.089721018798</v>
      </c>
      <c r="K126" s="79">
        <f>J126/J10</f>
        <v>6.2698875039936833E-2</v>
      </c>
      <c r="L126" s="78">
        <f>L111+L118-L124</f>
        <v>15116.426651191199</v>
      </c>
      <c r="M126" s="80">
        <f t="shared" si="64"/>
        <v>8.2619180658995619E-3</v>
      </c>
      <c r="N126" s="78">
        <f>N111+N118-N124</f>
        <v>331375.34000000008</v>
      </c>
      <c r="O126" s="81">
        <f t="shared" ref="O126" si="98">N126/N$10</f>
        <v>0.21640386290702829</v>
      </c>
      <c r="P126" s="19"/>
      <c r="AB126" s="24"/>
      <c r="AC126" s="25"/>
    </row>
    <row r="127" spans="1:33" ht="16" x14ac:dyDescent="0.2">
      <c r="A127" s="62" t="s">
        <v>109</v>
      </c>
      <c r="B127" s="62"/>
      <c r="C127" s="62"/>
      <c r="D127" s="62"/>
      <c r="E127" s="62"/>
      <c r="F127" s="62"/>
      <c r="G127" s="37"/>
      <c r="H127" s="38">
        <f>H126+H123+H122</f>
        <v>248591</v>
      </c>
      <c r="I127" s="39"/>
      <c r="J127" s="38">
        <f t="shared" ref="J127:N127" si="99">J126+J123+J122</f>
        <v>80510.089721018798</v>
      </c>
      <c r="K127" s="39"/>
      <c r="L127" s="38">
        <f t="shared" si="99"/>
        <v>50616.426651191199</v>
      </c>
      <c r="M127" s="42"/>
      <c r="N127" s="38">
        <f t="shared" si="99"/>
        <v>331375.34000000008</v>
      </c>
      <c r="O127" s="43"/>
      <c r="AB127" s="24"/>
      <c r="AC127" s="25"/>
    </row>
    <row r="128" spans="1:33" ht="16" x14ac:dyDescent="0.2">
      <c r="A128" s="62"/>
      <c r="B128" s="62"/>
      <c r="C128" s="62"/>
      <c r="D128" s="62"/>
      <c r="E128" s="62"/>
      <c r="F128" s="62"/>
      <c r="G128" s="37"/>
      <c r="H128" s="38"/>
      <c r="I128" s="39"/>
      <c r="J128" s="38"/>
      <c r="K128" s="39"/>
      <c r="L128" s="38"/>
      <c r="M128" s="40"/>
      <c r="N128" s="38"/>
      <c r="O128" s="39"/>
      <c r="AB128" s="24"/>
      <c r="AC128" s="25"/>
    </row>
    <row r="129" spans="1:29" ht="16" x14ac:dyDescent="0.2">
      <c r="A129" s="62" t="s">
        <v>112</v>
      </c>
      <c r="B129" s="62"/>
      <c r="C129" s="62"/>
      <c r="D129" s="62"/>
      <c r="E129" s="62"/>
      <c r="F129" s="62"/>
      <c r="G129" s="37"/>
      <c r="H129" s="82">
        <f>H127+H94+H95+H97+H96+H98+H99</f>
        <v>480657.78493956756</v>
      </c>
      <c r="I129" s="61">
        <f>H129/H6</f>
        <v>0.35829021218991985</v>
      </c>
      <c r="J129" s="82">
        <f t="shared" ref="J129:L129" si="100">J127+J94+J95+J97+J96+J98+J99</f>
        <v>261683.0897210188</v>
      </c>
      <c r="K129" s="61">
        <f>J129/J6</f>
        <v>0.29950143548058816</v>
      </c>
      <c r="L129" s="83">
        <f t="shared" si="100"/>
        <v>377920.44832491921</v>
      </c>
      <c r="M129" s="93">
        <f>L129/L6</f>
        <v>0.20415750465118951</v>
      </c>
      <c r="N129" s="82">
        <f>N127+N94+N95+N97+N96+N98+N99</f>
        <v>727738.34000000008</v>
      </c>
      <c r="O129" s="92">
        <f>N129/N6</f>
        <v>0.46576177831368182</v>
      </c>
      <c r="AB129" s="24"/>
      <c r="AC129" s="25"/>
    </row>
    <row r="130" spans="1:29" ht="16" x14ac:dyDescent="0.2">
      <c r="A130" s="62"/>
      <c r="B130" s="62"/>
      <c r="C130" s="62"/>
      <c r="D130" s="62"/>
      <c r="E130" s="62"/>
      <c r="F130" s="62"/>
      <c r="G130" s="37"/>
      <c r="H130" s="38"/>
      <c r="I130" s="39"/>
      <c r="J130" s="38"/>
      <c r="K130" s="39"/>
      <c r="L130" s="84" t="s">
        <v>113</v>
      </c>
      <c r="M130" s="84"/>
      <c r="N130" s="85">
        <f>N62</f>
        <v>87500</v>
      </c>
      <c r="O130" s="59">
        <f>N130/N6</f>
        <v>5.6001111062043474E-2</v>
      </c>
    </row>
    <row r="131" spans="1:29" ht="16" x14ac:dyDescent="0.2">
      <c r="A131" s="62"/>
      <c r="B131" s="62"/>
      <c r="C131" s="62"/>
      <c r="D131" s="62"/>
      <c r="E131" s="62"/>
      <c r="F131" s="62"/>
      <c r="G131" s="37"/>
      <c r="H131" s="44"/>
      <c r="I131" s="86"/>
      <c r="J131" s="44"/>
      <c r="K131" s="86"/>
      <c r="L131" s="87"/>
      <c r="M131" s="87"/>
      <c r="N131" s="88">
        <f>SUM(N129:N130)</f>
        <v>815238.34000000008</v>
      </c>
      <c r="O131" s="99">
        <f>SUM(O129:O130)</f>
        <v>0.52176288937572535</v>
      </c>
      <c r="AC131" s="33"/>
    </row>
  </sheetData>
  <mergeCells count="5">
    <mergeCell ref="H2:I2"/>
    <mergeCell ref="J2:K2"/>
    <mergeCell ref="L2:M2"/>
    <mergeCell ref="N2:O2"/>
    <mergeCell ref="A1:O1"/>
  </mergeCells>
  <printOptions horizontalCentered="1"/>
  <pageMargins left="0" right="0" top="0.65" bottom="0.6" header="0.3" footer="0.3"/>
  <pageSetup scale="59" fitToHeight="0" orientation="portrait"/>
  <headerFooter>
    <oddHeader xml:space="preserve">&amp;L&amp;"Arial,Bold"&amp;8 1:02 PM
 12/28/12
 Cash Basis&amp;C&amp;"Arial,Bold"&amp;12
</oddHeader>
    <oddFooter>&amp;R&amp;"Arial,Bold"&amp;8 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 chart of accounts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alpine office 2</dc:creator>
  <cp:lastModifiedBy>Microsoft Office User</cp:lastModifiedBy>
  <cp:lastPrinted>2013-05-09T19:03:20Z</cp:lastPrinted>
  <dcterms:created xsi:type="dcterms:W3CDTF">2013-02-05T04:54:10Z</dcterms:created>
  <dcterms:modified xsi:type="dcterms:W3CDTF">2017-02-06T19:07:30Z</dcterms:modified>
</cp:coreProperties>
</file>